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6"/>
  </bookViews>
  <sheets>
    <sheet name="Лист1" sheetId="1" r:id="rId1"/>
    <sheet name="с14.01.2016" sheetId="2" r:id="rId2"/>
    <sheet name="с 12.04.16" sheetId="3" r:id="rId3"/>
    <sheet name="с 01.07.2016" sheetId="4" r:id="rId4"/>
    <sheet name="с 12.07.2016" sheetId="5" r:id="rId5"/>
    <sheet name="с 15.11.2016" sheetId="6" r:id="rId6"/>
    <sheet name="с 17.12.2016" sheetId="7" r:id="rId7"/>
  </sheets>
  <definedNames/>
  <calcPr fullCalcOnLoad="1"/>
</workbook>
</file>

<file path=xl/sharedStrings.xml><?xml version="1.0" encoding="utf-8"?>
<sst xmlns="http://schemas.openxmlformats.org/spreadsheetml/2006/main" count="344" uniqueCount="35">
  <si>
    <t>п.Горелки</t>
  </si>
  <si>
    <t>1п.Рождественский</t>
  </si>
  <si>
    <t>2 п.Рождественский</t>
  </si>
  <si>
    <t>3 п.Рождественский</t>
  </si>
  <si>
    <t>гараж</t>
  </si>
  <si>
    <t>обед</t>
  </si>
  <si>
    <t>марш.</t>
  </si>
  <si>
    <t>лин.</t>
  </si>
  <si>
    <t>вр</t>
  </si>
  <si>
    <t>в</t>
  </si>
  <si>
    <t>Луначарского</t>
  </si>
  <si>
    <t xml:space="preserve">Количество рейсов - </t>
  </si>
  <si>
    <t>Сход</t>
  </si>
  <si>
    <t>повседневное</t>
  </si>
  <si>
    <t>рейсы</t>
  </si>
  <si>
    <t>Расписание движения автобусов маршрута №44 "п.Рождественский - Площадка"</t>
  </si>
  <si>
    <t>Площадка</t>
  </si>
  <si>
    <t>протяженность рейса</t>
  </si>
  <si>
    <t>13.6 км.</t>
  </si>
  <si>
    <t>с 01.01.2016г.</t>
  </si>
  <si>
    <t>с 14.01.2016г.</t>
  </si>
  <si>
    <t>(по ул. Советская)</t>
  </si>
  <si>
    <t>время</t>
  </si>
  <si>
    <t>16.1 км.</t>
  </si>
  <si>
    <t>с 12.04.2016</t>
  </si>
  <si>
    <t>Расписание движения автобусов маршрута №44 "п. Рождественский - ТЦ "Макси" - Площадка"</t>
  </si>
  <si>
    <t>-</t>
  </si>
  <si>
    <t>ТЦ Макси</t>
  </si>
  <si>
    <t>16.5 км.</t>
  </si>
  <si>
    <t>с 01.07.2016</t>
  </si>
  <si>
    <t>Согласовано</t>
  </si>
  <si>
    <t>Утверждаю</t>
  </si>
  <si>
    <t>с 12.07.2016г.</t>
  </si>
  <si>
    <t>с 15.11.2016г.</t>
  </si>
  <si>
    <t>с 17.12.2016г.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</si>
</sst>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h]:mm"/>
  </numFmts>
  <fonts count="4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0" fontId="0" fillId="0" borderId="0" xfId="0" applyNumberFormat="1" applyBorder="1" applyAlignment="1">
      <alignment/>
    </xf>
    <xf numFmtId="20" fontId="3" fillId="0" borderId="12" xfId="0" applyNumberFormat="1" applyFont="1" applyBorder="1" applyAlignment="1">
      <alignment/>
    </xf>
    <xf numFmtId="20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0" xfId="0" applyNumberFormat="1" applyFont="1" applyAlignment="1">
      <alignment/>
    </xf>
    <xf numFmtId="172" fontId="3" fillId="0" borderId="11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11" xfId="0" applyNumberForma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172" fontId="3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3" fillId="0" borderId="14" xfId="0" applyNumberFormat="1" applyFont="1" applyBorder="1" applyAlignment="1">
      <alignment horizontal="left"/>
    </xf>
    <xf numFmtId="172" fontId="0" fillId="0" borderId="0" xfId="0" applyNumberFormat="1" applyBorder="1" applyAlignment="1">
      <alignment/>
    </xf>
    <xf numFmtId="2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3" fillId="33" borderId="0" xfId="0" applyNumberFormat="1" applyFont="1" applyFill="1" applyAlignment="1">
      <alignment/>
    </xf>
    <xf numFmtId="17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20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72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zoomScalePageLayoutView="0" workbookViewId="0" topLeftCell="A1">
      <selection activeCell="A54" sqref="A54:H61"/>
    </sheetView>
  </sheetViews>
  <sheetFormatPr defaultColWidth="9.00390625" defaultRowHeight="12.75"/>
  <cols>
    <col min="1" max="1" width="5.00390625" style="0" customWidth="1"/>
    <col min="2" max="2" width="5.375" style="0" customWidth="1"/>
    <col min="3" max="3" width="6.00390625" style="0" customWidth="1"/>
    <col min="4" max="4" width="5.375" style="0" customWidth="1"/>
    <col min="5" max="5" width="5.875" style="0" customWidth="1"/>
    <col min="6" max="6" width="5.625" style="0" customWidth="1"/>
    <col min="7" max="7" width="5.75390625" style="0" customWidth="1"/>
    <col min="8" max="8" width="5.25390625" style="0" customWidth="1"/>
    <col min="9" max="10" width="5.375" style="0" customWidth="1"/>
    <col min="11" max="11" width="5.625" style="0" customWidth="1"/>
    <col min="12" max="12" width="4.25390625" style="0" customWidth="1"/>
    <col min="13" max="13" width="4.375" style="4" customWidth="1"/>
    <col min="14" max="14" width="20.25390625" style="7" bestFit="1" customWidth="1"/>
    <col min="15" max="15" width="4.625" style="4" customWidth="1"/>
    <col min="16" max="16" width="4.625" style="4" bestFit="1" customWidth="1"/>
    <col min="17" max="17" width="5.00390625" style="0" customWidth="1"/>
    <col min="18" max="18" width="5.75390625" style="0" customWidth="1"/>
    <col min="19" max="20" width="5.375" style="0" customWidth="1"/>
    <col min="21" max="22" width="5.25390625" style="0" customWidth="1"/>
    <col min="23" max="23" width="5.625" style="0" customWidth="1"/>
    <col min="24" max="25" width="5.25390625" style="0" customWidth="1"/>
    <col min="26" max="27" width="5.875" style="0" customWidth="1"/>
    <col min="28" max="28" width="6.625" style="0" customWidth="1"/>
    <col min="29" max="29" width="7.00390625" style="0" customWidth="1"/>
    <col min="30" max="30" width="5.75390625" style="0" customWidth="1"/>
  </cols>
  <sheetData>
    <row r="1" spans="7:37" s="8" customFormat="1" ht="15.75">
      <c r="G1" s="11"/>
      <c r="J1" s="10"/>
      <c r="K1" s="10"/>
      <c r="L1" s="10"/>
      <c r="N1" s="9"/>
      <c r="O1" s="1"/>
      <c r="P1" s="9"/>
      <c r="Q1" s="9"/>
      <c r="S1" s="9"/>
      <c r="T1"/>
      <c r="U1"/>
      <c r="AA1" s="11"/>
      <c r="AE1"/>
      <c r="AI1" s="11"/>
      <c r="AJ1" s="11"/>
      <c r="AK1" s="11"/>
    </row>
    <row r="2" spans="3:37" s="8" customFormat="1" ht="15.75">
      <c r="C2"/>
      <c r="G2" s="11"/>
      <c r="J2" s="10"/>
      <c r="K2" s="10"/>
      <c r="L2" s="10"/>
      <c r="N2" s="9"/>
      <c r="O2" s="1"/>
      <c r="P2" s="9"/>
      <c r="Q2" s="9"/>
      <c r="S2" s="9"/>
      <c r="T2"/>
      <c r="U2"/>
      <c r="AA2" s="11"/>
      <c r="AE2"/>
      <c r="AI2" s="11"/>
      <c r="AJ2" s="11"/>
      <c r="AK2" s="11"/>
    </row>
    <row r="3" spans="7:37" s="8" customFormat="1" ht="15.75">
      <c r="G3" s="11"/>
      <c r="J3" s="10"/>
      <c r="K3" s="10"/>
      <c r="L3" s="10"/>
      <c r="N3" s="9"/>
      <c r="O3" s="1"/>
      <c r="P3" s="9"/>
      <c r="Q3" s="9"/>
      <c r="S3" s="9"/>
      <c r="T3"/>
      <c r="U3"/>
      <c r="V3" s="11"/>
      <c r="W3" s="11"/>
      <c r="AA3" s="11"/>
      <c r="AE3"/>
      <c r="AI3" s="11"/>
      <c r="AJ3" s="11"/>
      <c r="AK3" s="11"/>
    </row>
    <row r="4" spans="3:37" s="8" customFormat="1" ht="15.75">
      <c r="C4" s="11"/>
      <c r="D4" s="11"/>
      <c r="E4" s="11"/>
      <c r="F4" s="11"/>
      <c r="G4" s="11"/>
      <c r="J4" s="10"/>
      <c r="K4" s="10"/>
      <c r="L4" s="10"/>
      <c r="N4" s="9"/>
      <c r="O4" s="1"/>
      <c r="P4" s="9"/>
      <c r="Q4" s="9"/>
      <c r="S4" s="9"/>
      <c r="T4"/>
      <c r="U4"/>
      <c r="X4" s="11"/>
      <c r="Y4" s="11"/>
      <c r="Z4" s="11"/>
      <c r="AA4" s="11"/>
      <c r="AE4"/>
      <c r="AI4" s="11"/>
      <c r="AJ4" s="11"/>
      <c r="AK4" s="11"/>
    </row>
    <row r="5" spans="6:37" s="8" customFormat="1" ht="15.75">
      <c r="F5"/>
      <c r="J5" s="10"/>
      <c r="K5" s="10"/>
      <c r="L5" s="10"/>
      <c r="N5" s="9"/>
      <c r="O5" s="1"/>
      <c r="P5" s="9"/>
      <c r="Q5" s="9"/>
      <c r="S5" s="9"/>
      <c r="T5"/>
      <c r="U5"/>
      <c r="AA5" s="11"/>
      <c r="AE5"/>
      <c r="AI5" s="11"/>
      <c r="AJ5" s="11"/>
      <c r="AK5" s="11"/>
    </row>
    <row r="6" spans="9:37" s="8" customFormat="1" ht="15.75">
      <c r="I6" s="11"/>
      <c r="J6" s="10"/>
      <c r="K6" s="10"/>
      <c r="L6" s="10"/>
      <c r="N6" s="9"/>
      <c r="O6" s="1"/>
      <c r="P6" s="9"/>
      <c r="Q6" s="9"/>
      <c r="S6" s="9"/>
      <c r="T6"/>
      <c r="U6"/>
      <c r="V6"/>
      <c r="Z6"/>
      <c r="AC6" s="11"/>
      <c r="AE6"/>
      <c r="AI6" s="11"/>
      <c r="AJ6" s="11"/>
      <c r="AK6" s="11"/>
    </row>
    <row r="7" spans="14:31" s="8" customFormat="1" ht="15.75">
      <c r="N7" s="12"/>
      <c r="S7" s="9"/>
      <c r="T7"/>
      <c r="U7"/>
      <c r="V7"/>
      <c r="AE7"/>
    </row>
    <row r="9" ht="12.75">
      <c r="N9" s="29"/>
    </row>
    <row r="10" ht="15.75">
      <c r="H10" s="1" t="s">
        <v>15</v>
      </c>
    </row>
    <row r="12" spans="14:29" ht="12.75">
      <c r="N12" s="7" t="s">
        <v>13</v>
      </c>
      <c r="O12" s="4" t="s">
        <v>19</v>
      </c>
      <c r="AA12" t="s">
        <v>6</v>
      </c>
      <c r="AB12" t="s">
        <v>7</v>
      </c>
      <c r="AC12" t="s">
        <v>9</v>
      </c>
    </row>
    <row r="13" spans="24:29" ht="12.75">
      <c r="X13" s="2"/>
      <c r="Y13" s="2"/>
      <c r="Z13" s="2"/>
      <c r="AA13" s="2" t="s">
        <v>8</v>
      </c>
      <c r="AB13" s="2" t="s">
        <v>8</v>
      </c>
      <c r="AC13" t="s">
        <v>4</v>
      </c>
    </row>
    <row r="14" spans="1:28" ht="13.5" thickBot="1">
      <c r="A14" t="s">
        <v>14</v>
      </c>
      <c r="X14" s="2"/>
      <c r="Y14" s="2"/>
      <c r="Z14" s="2"/>
      <c r="AA14" s="2"/>
      <c r="AB14" s="2"/>
    </row>
    <row r="15" spans="1:28" ht="12.75">
      <c r="A15" s="22">
        <f>14+13</f>
        <v>27</v>
      </c>
      <c r="B15" s="22"/>
      <c r="C15" s="5">
        <f>D15+75/1440</f>
        <v>0.6493055555555557</v>
      </c>
      <c r="D15" s="5">
        <f>E15+75/1440</f>
        <v>0.5972222222222223</v>
      </c>
      <c r="E15" s="5">
        <f>F15+75/1440</f>
        <v>0.545138888888889</v>
      </c>
      <c r="F15" s="5">
        <f>G15+75/1440</f>
        <v>0.4930555555555556</v>
      </c>
      <c r="G15" s="5">
        <v>0.44097222222222227</v>
      </c>
      <c r="H15" s="16" t="s">
        <v>5</v>
      </c>
      <c r="I15" s="5">
        <f>J15+75/1440</f>
        <v>0.35416666666666663</v>
      </c>
      <c r="J15" s="5">
        <f>K15+75/1440</f>
        <v>0.3020833333333333</v>
      </c>
      <c r="K15" s="5">
        <v>0.25</v>
      </c>
      <c r="L15" s="5">
        <f>K15-32/1440</f>
        <v>0.22777777777777777</v>
      </c>
      <c r="N15" s="20" t="s">
        <v>1</v>
      </c>
      <c r="O15" s="7">
        <v>10</v>
      </c>
      <c r="R15" s="2"/>
      <c r="S15" s="2">
        <f>S16+10/1440</f>
        <v>0.29999999999999993</v>
      </c>
      <c r="T15" s="2">
        <f>T16+10/1440</f>
        <v>0.35208333333333325</v>
      </c>
      <c r="U15" s="2">
        <f aca="true" t="shared" si="0" ref="U15:Z15">U16+10/1440</f>
        <v>0.40416666666666656</v>
      </c>
      <c r="V15" s="2"/>
      <c r="W15" s="2">
        <f t="shared" si="0"/>
        <v>0.4909722222222222</v>
      </c>
      <c r="X15" s="2">
        <f t="shared" si="0"/>
        <v>0.5430555555555555</v>
      </c>
      <c r="Y15" s="2">
        <f t="shared" si="0"/>
        <v>0.5951388888888889</v>
      </c>
      <c r="Z15" s="2">
        <f t="shared" si="0"/>
        <v>0.6472222222222223</v>
      </c>
      <c r="AA15" s="2"/>
      <c r="AB15" s="2">
        <f>D17-H16-L15</f>
        <v>0.35138888888888886</v>
      </c>
    </row>
    <row r="16" spans="1:29" ht="13.5" thickBot="1">
      <c r="A16" s="22"/>
      <c r="B16" s="22">
        <f>B18-B17</f>
        <v>365.7</v>
      </c>
      <c r="C16" s="2">
        <f>C15+10/1440</f>
        <v>0.6562500000000001</v>
      </c>
      <c r="D16" s="2">
        <f>D15+10/1440</f>
        <v>0.6041666666666667</v>
      </c>
      <c r="E16" s="2">
        <f>E15+10/1440</f>
        <v>0.5520833333333334</v>
      </c>
      <c r="F16" s="2">
        <f>F15+10/1440</f>
        <v>0.5</v>
      </c>
      <c r="G16" s="2">
        <f>G15+10/1440</f>
        <v>0.4479166666666667</v>
      </c>
      <c r="H16" s="15">
        <f>G15-U15</f>
        <v>0.0368055555555557</v>
      </c>
      <c r="I16" s="2">
        <f>I15+10/1440</f>
        <v>0.36111111111111105</v>
      </c>
      <c r="J16" s="2">
        <f>J15+10/1440</f>
        <v>0.30902777777777773</v>
      </c>
      <c r="K16" s="2">
        <f>K15+10/1440</f>
        <v>0.2569444444444444</v>
      </c>
      <c r="L16" s="2"/>
      <c r="M16" s="7">
        <v>10</v>
      </c>
      <c r="N16" s="20" t="s">
        <v>0</v>
      </c>
      <c r="O16" s="7">
        <v>17</v>
      </c>
      <c r="Q16" s="5"/>
      <c r="R16" s="2"/>
      <c r="S16" s="2">
        <f>S17+17/1440</f>
        <v>0.2930555555555555</v>
      </c>
      <c r="T16" s="2">
        <f>T17+17/1440</f>
        <v>0.34513888888888883</v>
      </c>
      <c r="U16" s="2">
        <f aca="true" t="shared" si="1" ref="U16:Z16">U17+17/1440</f>
        <v>0.39722222222222214</v>
      </c>
      <c r="V16" s="2"/>
      <c r="W16" s="2">
        <f t="shared" si="1"/>
        <v>0.4840277777777778</v>
      </c>
      <c r="X16" s="2">
        <f t="shared" si="1"/>
        <v>0.5361111111111111</v>
      </c>
      <c r="Y16" s="2">
        <f t="shared" si="1"/>
        <v>0.5881944444444445</v>
      </c>
      <c r="Z16" s="2">
        <f t="shared" si="1"/>
        <v>0.6402777777777778</v>
      </c>
      <c r="AA16" s="2">
        <f>E24-H16-I22-K15</f>
        <v>0.6916666666666667</v>
      </c>
      <c r="AB16" s="2"/>
      <c r="AC16" s="2">
        <f>E24+5/1440</f>
        <v>1.007638888888889</v>
      </c>
    </row>
    <row r="17" spans="1:29" ht="13.5" thickBot="1">
      <c r="A17" s="22"/>
      <c r="B17" s="23">
        <f>16.2+3</f>
        <v>19.2</v>
      </c>
      <c r="C17" s="13">
        <f>C16+17/1440</f>
        <v>0.6680555555555556</v>
      </c>
      <c r="D17" s="3">
        <f>D16+17/1440</f>
        <v>0.6159722222222223</v>
      </c>
      <c r="E17" s="13">
        <f>E16+17/1440</f>
        <v>0.5638888888888889</v>
      </c>
      <c r="F17" s="2">
        <f>F16+17/1440</f>
        <v>0.5118055555555555</v>
      </c>
      <c r="G17" s="2">
        <f>G16+17/1440</f>
        <v>0.45972222222222225</v>
      </c>
      <c r="H17" s="2"/>
      <c r="I17" s="2">
        <f>I16+17/1440</f>
        <v>0.3729166666666666</v>
      </c>
      <c r="J17" s="2">
        <f>J16+17/1440</f>
        <v>0.3208333333333333</v>
      </c>
      <c r="K17" s="2">
        <f>K16+17/1440</f>
        <v>0.26875</v>
      </c>
      <c r="L17" s="2"/>
      <c r="M17" s="7">
        <v>17</v>
      </c>
      <c r="N17" s="20" t="s">
        <v>10</v>
      </c>
      <c r="O17" s="7">
        <v>9</v>
      </c>
      <c r="Q17" s="2"/>
      <c r="S17" s="2">
        <f>S18+9/1440</f>
        <v>0.28124999999999994</v>
      </c>
      <c r="T17" s="2">
        <f>T18+9/1440</f>
        <v>0.33333333333333326</v>
      </c>
      <c r="U17" s="2">
        <f>U18+9/1440</f>
        <v>0.3854166666666666</v>
      </c>
      <c r="V17" s="2"/>
      <c r="W17" s="2">
        <f>W18+9/1440</f>
        <v>0.4722222222222222</v>
      </c>
      <c r="X17" s="2">
        <f>X18+9/1440</f>
        <v>0.5243055555555556</v>
      </c>
      <c r="Y17" s="2">
        <f>Y18+9/1440</f>
        <v>0.576388888888889</v>
      </c>
      <c r="Z17" s="2">
        <f>Z18+9/1440</f>
        <v>0.6284722222222223</v>
      </c>
      <c r="AA17" s="2"/>
      <c r="AB17" s="2">
        <f>AC16-D17-I22</f>
        <v>0.3659722222222225</v>
      </c>
      <c r="AC17" s="2"/>
    </row>
    <row r="18" spans="1:29" ht="13.5" thickBot="1">
      <c r="A18" s="22"/>
      <c r="B18" s="22">
        <f>190.7+194.2</f>
        <v>384.9</v>
      </c>
      <c r="C18" s="2">
        <f>C17+8/1440</f>
        <v>0.6736111111111112</v>
      </c>
      <c r="D18" s="2">
        <f>D17+8/1440</f>
        <v>0.6215277777777778</v>
      </c>
      <c r="E18" s="2">
        <f>E17+8/1440</f>
        <v>0.5694444444444444</v>
      </c>
      <c r="F18" s="2">
        <f>F17+8/1440</f>
        <v>0.517361111111111</v>
      </c>
      <c r="G18" s="2">
        <f>G17+8/1440</f>
        <v>0.4652777777777778</v>
      </c>
      <c r="H18" s="2"/>
      <c r="I18" s="2">
        <f>I17+8/1440</f>
        <v>0.37847222222222215</v>
      </c>
      <c r="J18" s="2">
        <f>J17+8/1440</f>
        <v>0.32638888888888884</v>
      </c>
      <c r="K18" s="2">
        <f>K17+8/1440</f>
        <v>0.2743055555555555</v>
      </c>
      <c r="L18" s="2"/>
      <c r="M18" s="21">
        <v>8</v>
      </c>
      <c r="N18" s="20" t="s">
        <v>16</v>
      </c>
      <c r="O18" s="21"/>
      <c r="Q18" s="2"/>
      <c r="S18" s="5">
        <f>K18+1/1440</f>
        <v>0.27499999999999997</v>
      </c>
      <c r="T18" s="5">
        <f>S18+75/1440</f>
        <v>0.3270833333333333</v>
      </c>
      <c r="U18" s="5">
        <f>T18+75/1440</f>
        <v>0.3791666666666666</v>
      </c>
      <c r="V18" s="5"/>
      <c r="W18" s="5">
        <f>G18+1/1440</f>
        <v>0.46597222222222223</v>
      </c>
      <c r="X18" s="5">
        <f>W18+75/1440</f>
        <v>0.5180555555555556</v>
      </c>
      <c r="Y18" s="5">
        <f>X18+75/1440</f>
        <v>0.570138888888889</v>
      </c>
      <c r="Z18" s="5">
        <f>Y18+75/1440</f>
        <v>0.6222222222222223</v>
      </c>
      <c r="AA18" s="2"/>
      <c r="AB18" s="2"/>
      <c r="AC18" s="2"/>
    </row>
    <row r="19" spans="1:29" ht="12.75">
      <c r="A19" s="22"/>
      <c r="B19" s="22"/>
      <c r="C19" s="2"/>
      <c r="D19" s="2"/>
      <c r="F19" s="2"/>
      <c r="G19" s="2"/>
      <c r="H19" s="2"/>
      <c r="I19" s="2"/>
      <c r="J19" s="2"/>
      <c r="K19" s="2"/>
      <c r="L19" s="2"/>
      <c r="M19" s="4">
        <f>SUM(M15:M18)</f>
        <v>35</v>
      </c>
      <c r="O19" s="4">
        <f>SUM(O15:O18)</f>
        <v>36</v>
      </c>
      <c r="Q19" s="2"/>
      <c r="R19" s="2"/>
      <c r="S19" s="2"/>
      <c r="T19" s="2"/>
      <c r="U19" s="2"/>
      <c r="V19" s="2"/>
      <c r="AA19" s="2"/>
      <c r="AB19" s="2"/>
      <c r="AC19" s="2"/>
    </row>
    <row r="20" spans="1:29" ht="13.5" thickBot="1">
      <c r="A20" s="22"/>
      <c r="B20" s="22"/>
      <c r="C20" s="2"/>
      <c r="D20" s="2"/>
      <c r="F20" s="2"/>
      <c r="G20" s="2"/>
      <c r="H20" s="2"/>
      <c r="I20" s="2"/>
      <c r="J20" s="2"/>
      <c r="K20" s="2"/>
      <c r="L20" s="2"/>
      <c r="Q20" s="2"/>
      <c r="R20" s="2"/>
      <c r="S20" s="2"/>
      <c r="T20" s="2"/>
      <c r="U20" s="2"/>
      <c r="V20" s="2"/>
      <c r="AA20" s="2"/>
      <c r="AB20" s="2"/>
      <c r="AC20" s="2"/>
    </row>
    <row r="21" spans="3:29" ht="12.75">
      <c r="C21" s="5"/>
      <c r="D21" s="5"/>
      <c r="E21" s="5">
        <f>F21+71/1440</f>
        <v>0.9812500000000001</v>
      </c>
      <c r="F21" s="5">
        <f>G21+71/1440</f>
        <v>0.9319444444444445</v>
      </c>
      <c r="G21" s="5">
        <v>0.8826388888888889</v>
      </c>
      <c r="H21" s="5">
        <v>0.8291666666666666</v>
      </c>
      <c r="I21" s="16" t="s">
        <v>5</v>
      </c>
      <c r="J21" s="5">
        <f>K21+75/1440</f>
        <v>0.7534722222222224</v>
      </c>
      <c r="K21" s="5">
        <f>C15+75/1440</f>
        <v>0.7013888888888891</v>
      </c>
      <c r="L21" s="2"/>
      <c r="N21" s="20" t="s">
        <v>1</v>
      </c>
      <c r="O21" s="7">
        <v>10</v>
      </c>
      <c r="Q21" s="2"/>
      <c r="R21" s="2">
        <f>R22+10/1440</f>
        <v>0.6993055555555556</v>
      </c>
      <c r="S21" s="2">
        <f>S22+10/1440</f>
        <v>0.751388888888889</v>
      </c>
      <c r="T21" s="2">
        <f>T22+10/1440</f>
        <v>0.8034722222222224</v>
      </c>
      <c r="V21" s="2">
        <f>V22+10/1440</f>
        <v>0.8805555555555554</v>
      </c>
      <c r="W21" s="2">
        <f>W22+10/1440</f>
        <v>0.929861111111111</v>
      </c>
      <c r="X21" s="2">
        <f>X22+10/1440</f>
        <v>0.9791666666666666</v>
      </c>
      <c r="Y21" s="2"/>
      <c r="Z21" s="2"/>
      <c r="AB21" s="2"/>
      <c r="AC21" s="2"/>
    </row>
    <row r="22" spans="3:29" ht="13.5" thickBot="1">
      <c r="C22" s="2"/>
      <c r="D22" s="2"/>
      <c r="E22" s="2">
        <f>E21+10/1440</f>
        <v>0.9881944444444445</v>
      </c>
      <c r="F22" s="2">
        <f>F21+10/1440</f>
        <v>0.9388888888888889</v>
      </c>
      <c r="G22" s="2">
        <f>G21+10/1440</f>
        <v>0.8895833333333333</v>
      </c>
      <c r="H22" s="2">
        <f>H21+10/1440</f>
        <v>0.836111111111111</v>
      </c>
      <c r="I22" s="15">
        <f>H21-T21</f>
        <v>0.025694444444444242</v>
      </c>
      <c r="J22" s="2">
        <f>J21+10/1440</f>
        <v>0.7604166666666669</v>
      </c>
      <c r="K22" s="2">
        <f>K21+10/1440</f>
        <v>0.7083333333333335</v>
      </c>
      <c r="L22" s="2"/>
      <c r="M22" s="7">
        <v>10</v>
      </c>
      <c r="N22" s="20" t="s">
        <v>0</v>
      </c>
      <c r="O22" s="7">
        <v>16</v>
      </c>
      <c r="Q22" s="2"/>
      <c r="R22" s="2">
        <f>R23+17/1440</f>
        <v>0.6923611111111112</v>
      </c>
      <c r="S22" s="2">
        <f>S23+17/1440</f>
        <v>0.7444444444444446</v>
      </c>
      <c r="T22" s="2">
        <f>T23+17/1440</f>
        <v>0.796527777777778</v>
      </c>
      <c r="V22" s="2">
        <f>V23+16/1440</f>
        <v>0.873611111111111</v>
      </c>
      <c r="W22" s="2">
        <f>W23+16/1440</f>
        <v>0.9229166666666666</v>
      </c>
      <c r="X22" s="2">
        <f>X23+16/1440</f>
        <v>0.9722222222222222</v>
      </c>
      <c r="Y22" s="2"/>
      <c r="Z22" s="2"/>
      <c r="AA22" s="2"/>
      <c r="AB22" s="2"/>
      <c r="AC22" s="2"/>
    </row>
    <row r="23" spans="4:29" ht="12.75">
      <c r="D23" s="2"/>
      <c r="E23" s="2">
        <f>E22+16/1440</f>
        <v>0.9993055555555556</v>
      </c>
      <c r="F23" s="2">
        <f>F22+16/1440</f>
        <v>0.95</v>
      </c>
      <c r="G23" s="2">
        <f>G22+16/1440</f>
        <v>0.9006944444444444</v>
      </c>
      <c r="H23" s="2">
        <f>H22+16/1440</f>
        <v>0.8472222222222221</v>
      </c>
      <c r="I23" s="2"/>
      <c r="J23" s="2">
        <f>J22+17/1440</f>
        <v>0.7722222222222224</v>
      </c>
      <c r="K23" s="2">
        <f>K22+17/1440</f>
        <v>0.720138888888889</v>
      </c>
      <c r="L23" s="2"/>
      <c r="M23" s="7">
        <v>16</v>
      </c>
      <c r="N23" s="20" t="s">
        <v>10</v>
      </c>
      <c r="O23" s="7">
        <v>8</v>
      </c>
      <c r="Q23" s="2"/>
      <c r="R23" s="2">
        <f>R24+9/1440</f>
        <v>0.6805555555555557</v>
      </c>
      <c r="S23" s="2">
        <f>S24+9/1440</f>
        <v>0.7326388888888891</v>
      </c>
      <c r="T23" s="2">
        <f>T24+9/1440</f>
        <v>0.7847222222222224</v>
      </c>
      <c r="V23" s="2">
        <f>V24+8/1440</f>
        <v>0.8624999999999999</v>
      </c>
      <c r="W23" s="2">
        <f>W24+8/1440</f>
        <v>0.9118055555555555</v>
      </c>
      <c r="X23" s="2">
        <f>X24+8/1440</f>
        <v>0.9611111111111111</v>
      </c>
      <c r="Y23" s="2"/>
      <c r="Z23" s="2"/>
      <c r="AA23" s="2"/>
      <c r="AB23" s="2"/>
      <c r="AC23" s="2"/>
    </row>
    <row r="24" spans="4:29" ht="13.5" thickBot="1">
      <c r="D24" s="4" t="s">
        <v>12</v>
      </c>
      <c r="E24" s="2">
        <f>E23+7/1440</f>
        <v>1.0041666666666667</v>
      </c>
      <c r="F24" s="2">
        <f>F23+7/1440</f>
        <v>0.954861111111111</v>
      </c>
      <c r="G24" s="2">
        <f>G23+7/1440</f>
        <v>0.9055555555555554</v>
      </c>
      <c r="H24" s="2">
        <f>H23+7/1440</f>
        <v>0.8520833333333332</v>
      </c>
      <c r="I24" s="2"/>
      <c r="J24" s="2">
        <f>J23+8/1440</f>
        <v>0.7777777777777779</v>
      </c>
      <c r="K24" s="2">
        <f>K23+8/1440</f>
        <v>0.7256944444444445</v>
      </c>
      <c r="L24" s="2"/>
      <c r="M24" s="21">
        <v>7</v>
      </c>
      <c r="N24" s="20" t="s">
        <v>16</v>
      </c>
      <c r="O24" s="21"/>
      <c r="Q24" s="2"/>
      <c r="R24" s="5">
        <f>Z18+75/1440</f>
        <v>0.6743055555555557</v>
      </c>
      <c r="S24" s="5">
        <f>R24+75/1440</f>
        <v>0.7263888888888891</v>
      </c>
      <c r="T24" s="5">
        <f>S24+75/1440</f>
        <v>0.7784722222222225</v>
      </c>
      <c r="V24" s="5">
        <v>0.8569444444444444</v>
      </c>
      <c r="W24" s="5">
        <f>V24+71/1440</f>
        <v>0.90625</v>
      </c>
      <c r="X24" s="5">
        <f>W24+71/1440</f>
        <v>0.9555555555555556</v>
      </c>
      <c r="Y24" s="5"/>
      <c r="Z24" s="5"/>
      <c r="AA24" s="2"/>
      <c r="AB24" s="2"/>
      <c r="AC24" s="2"/>
    </row>
    <row r="25" spans="1:29" ht="12.75">
      <c r="A25" s="22"/>
      <c r="B25" s="22"/>
      <c r="C25" s="2"/>
      <c r="D25" s="2"/>
      <c r="F25" s="2"/>
      <c r="G25" s="2"/>
      <c r="H25" s="2"/>
      <c r="I25" s="2"/>
      <c r="J25" s="2"/>
      <c r="K25" s="2"/>
      <c r="L25" s="2"/>
      <c r="M25" s="4">
        <f>SUM(M22:M24)</f>
        <v>33</v>
      </c>
      <c r="O25" s="4">
        <f>SUM(O21:O24)</f>
        <v>34</v>
      </c>
      <c r="Q25" s="2"/>
      <c r="R25" s="2"/>
      <c r="S25" s="2"/>
      <c r="T25" s="2"/>
      <c r="U25" s="2"/>
      <c r="V25" s="2"/>
      <c r="AA25" s="2"/>
      <c r="AB25" s="2"/>
      <c r="AC25" s="2"/>
    </row>
    <row r="26" spans="1:29" ht="13.5" thickBot="1">
      <c r="A26" s="22"/>
      <c r="B26" s="22"/>
      <c r="C26" s="2"/>
      <c r="D26" s="2"/>
      <c r="F26" s="2"/>
      <c r="G26" s="2"/>
      <c r="H26" s="2"/>
      <c r="I26" s="2"/>
      <c r="J26" s="2"/>
      <c r="K26" s="2"/>
      <c r="L26" s="2"/>
      <c r="Q26" s="2"/>
      <c r="R26" s="2"/>
      <c r="S26" s="2"/>
      <c r="T26" s="2"/>
      <c r="U26" s="2"/>
      <c r="V26" s="2"/>
      <c r="AA26" s="2"/>
      <c r="AB26" s="2"/>
      <c r="AC26" s="2"/>
    </row>
    <row r="27" spans="1:29" ht="12.75">
      <c r="A27" s="22">
        <f>9+0.6+8</f>
        <v>17.6</v>
      </c>
      <c r="B27" s="22"/>
      <c r="C27" s="5"/>
      <c r="D27" s="5">
        <f>E27+75/1440</f>
        <v>0.6145833333333334</v>
      </c>
      <c r="E27" s="5">
        <f>F27+75/1440</f>
        <v>0.5625</v>
      </c>
      <c r="F27" s="5">
        <v>0.5104166666666666</v>
      </c>
      <c r="G27" s="14" t="s">
        <v>5</v>
      </c>
      <c r="H27" s="5">
        <f>I27+75/1440</f>
        <v>0.42361111111111105</v>
      </c>
      <c r="I27" s="5">
        <f>J27+75/1440</f>
        <v>0.37152777777777773</v>
      </c>
      <c r="J27" s="5">
        <f>K27+75/1440</f>
        <v>0.3194444444444444</v>
      </c>
      <c r="K27" s="5">
        <v>0.2673611111111111</v>
      </c>
      <c r="L27" s="5">
        <f>K27-32/1440</f>
        <v>0.24513888888888888</v>
      </c>
      <c r="M27" s="17"/>
      <c r="N27" s="7" t="s">
        <v>2</v>
      </c>
      <c r="O27" s="4">
        <v>6.1</v>
      </c>
      <c r="Q27" s="2"/>
      <c r="R27" s="2"/>
      <c r="S27" s="2">
        <f>S28+10/1440</f>
        <v>0.31736111111111104</v>
      </c>
      <c r="T27" s="2">
        <f>T28+10/1440</f>
        <v>0.36944444444444435</v>
      </c>
      <c r="U27" s="2">
        <f>U28+10/1440</f>
        <v>0.42152777777777767</v>
      </c>
      <c r="V27" s="2">
        <f>V28+10/1440</f>
        <v>0.473611111111111</v>
      </c>
      <c r="W27" s="2"/>
      <c r="X27" s="2">
        <f>X28+10/1440</f>
        <v>0.5604166666666665</v>
      </c>
      <c r="Y27" s="2">
        <f>Y28+10/1440</f>
        <v>0.6124999999999998</v>
      </c>
      <c r="Z27" s="2"/>
      <c r="AA27" s="2">
        <f>U34-K34-G28-K27</f>
        <v>0.4555555555555552</v>
      </c>
      <c r="AB27" s="2">
        <f>AC27-G28-L27-K34</f>
        <v>0.49166666666666625</v>
      </c>
      <c r="AC27" s="2">
        <f>U34+20/1440</f>
        <v>0.8187499999999999</v>
      </c>
    </row>
    <row r="28" spans="1:29" ht="13.5" thickBot="1">
      <c r="A28" s="22"/>
      <c r="B28" s="22">
        <f>9*13.4+8*13.7+7.6</f>
        <v>237.79999999999998</v>
      </c>
      <c r="C28" s="2"/>
      <c r="D28" s="2">
        <f>D27+10/1440</f>
        <v>0.6215277777777778</v>
      </c>
      <c r="E28" s="2">
        <f>E27+10/1440</f>
        <v>0.5694444444444444</v>
      </c>
      <c r="F28" s="2">
        <f>F27+10/1440</f>
        <v>0.517361111111111</v>
      </c>
      <c r="G28" s="15">
        <f>F27-V27</f>
        <v>0.03680555555555565</v>
      </c>
      <c r="H28" s="2">
        <f>H27+10/1440</f>
        <v>0.43055555555555547</v>
      </c>
      <c r="I28" s="2">
        <f>I27+10/1440</f>
        <v>0.37847222222222215</v>
      </c>
      <c r="J28" s="2">
        <f>J27+10/1440</f>
        <v>0.32638888888888884</v>
      </c>
      <c r="K28" s="2">
        <f>K27+10/1440</f>
        <v>0.2743055555555555</v>
      </c>
      <c r="L28" s="2"/>
      <c r="M28" s="17">
        <v>6.1</v>
      </c>
      <c r="N28" s="7" t="s">
        <v>0</v>
      </c>
      <c r="O28" s="4">
        <v>5.8</v>
      </c>
      <c r="Q28" s="5"/>
      <c r="R28" s="2"/>
      <c r="S28" s="2">
        <f>S29+17/1440</f>
        <v>0.3104166666666666</v>
      </c>
      <c r="T28" s="2">
        <f>T29+17/1440</f>
        <v>0.36249999999999993</v>
      </c>
      <c r="U28" s="2">
        <f>U29+17/1440</f>
        <v>0.41458333333333325</v>
      </c>
      <c r="V28" s="2">
        <f>V29+17/1440</f>
        <v>0.46666666666666656</v>
      </c>
      <c r="W28" s="2"/>
      <c r="X28" s="2">
        <f>X29+17/1440</f>
        <v>0.553472222222222</v>
      </c>
      <c r="Y28" s="2">
        <f>Y29+17/1440</f>
        <v>0.6055555555555554</v>
      </c>
      <c r="Z28" s="2"/>
      <c r="AA28" s="2"/>
      <c r="AB28" s="2"/>
      <c r="AC28" s="2"/>
    </row>
    <row r="29" spans="1:29" ht="13.5" thickBot="1">
      <c r="A29" s="22"/>
      <c r="B29" s="23">
        <f>16.2+10.1</f>
        <v>26.299999999999997</v>
      </c>
      <c r="C29" s="2"/>
      <c r="D29" s="2">
        <f>D28+17/1440</f>
        <v>0.6333333333333333</v>
      </c>
      <c r="E29" s="2">
        <f>E28+17/1440</f>
        <v>0.5812499999999999</v>
      </c>
      <c r="F29" s="2">
        <f>F28+17/1440</f>
        <v>0.5291666666666666</v>
      </c>
      <c r="G29" s="2"/>
      <c r="H29" s="2">
        <f>H28+17/1440</f>
        <v>0.44236111111111104</v>
      </c>
      <c r="I29" s="2">
        <f>I28+17/1440</f>
        <v>0.3902777777777777</v>
      </c>
      <c r="J29" s="2">
        <f>J28+17/1440</f>
        <v>0.3381944444444444</v>
      </c>
      <c r="K29" s="2">
        <f>K28+17/1440</f>
        <v>0.2861111111111111</v>
      </c>
      <c r="L29" s="2"/>
      <c r="M29" s="17">
        <v>5.8</v>
      </c>
      <c r="N29" s="7" t="s">
        <v>10</v>
      </c>
      <c r="O29" s="4">
        <v>1.8</v>
      </c>
      <c r="Q29" s="2"/>
      <c r="R29" s="2"/>
      <c r="S29" s="2">
        <f>S30+9/1440</f>
        <v>0.29861111111111105</v>
      </c>
      <c r="T29" s="2">
        <f>T30+9/1440</f>
        <v>0.35069444444444436</v>
      </c>
      <c r="U29" s="2">
        <f>U30+9/1440</f>
        <v>0.4027777777777777</v>
      </c>
      <c r="V29" s="2">
        <f>V30+9/1440</f>
        <v>0.454861111111111</v>
      </c>
      <c r="W29" s="2"/>
      <c r="X29" s="2">
        <f>X30+9/1440</f>
        <v>0.5416666666666665</v>
      </c>
      <c r="Y29" s="2">
        <f>Y30+9/1440</f>
        <v>0.5937499999999999</v>
      </c>
      <c r="Z29" s="2"/>
      <c r="AA29" s="2"/>
      <c r="AB29" s="2"/>
      <c r="AC29" s="2"/>
    </row>
    <row r="30" spans="1:29" ht="13.5" thickBot="1">
      <c r="A30" s="22"/>
      <c r="B30" s="22">
        <v>269.2</v>
      </c>
      <c r="C30" s="2"/>
      <c r="D30" s="2">
        <f>D29+8/1440</f>
        <v>0.6388888888888888</v>
      </c>
      <c r="E30" s="2">
        <f>E29+8/1440</f>
        <v>0.5868055555555555</v>
      </c>
      <c r="F30" s="2">
        <f>F29+8/1440</f>
        <v>0.5347222222222221</v>
      </c>
      <c r="G30" s="2"/>
      <c r="H30" s="2">
        <f>H29+8/1440</f>
        <v>0.4479166666666666</v>
      </c>
      <c r="I30" s="2">
        <f>I29+8/1440</f>
        <v>0.39583333333333326</v>
      </c>
      <c r="J30" s="2">
        <f>J29+8/1440</f>
        <v>0.34374999999999994</v>
      </c>
      <c r="K30" s="2">
        <f>K29+8/1440</f>
        <v>0.29166666666666663</v>
      </c>
      <c r="L30" s="2"/>
      <c r="M30" s="18">
        <v>1.5</v>
      </c>
      <c r="N30" s="7" t="s">
        <v>16</v>
      </c>
      <c r="O30" s="6"/>
      <c r="Q30" s="2"/>
      <c r="R30" s="2"/>
      <c r="S30" s="5">
        <f>K30+1/1440</f>
        <v>0.29236111111111107</v>
      </c>
      <c r="T30" s="5">
        <f>S30+75/1440</f>
        <v>0.3444444444444444</v>
      </c>
      <c r="U30" s="5">
        <f>T30+75/1440</f>
        <v>0.3965277777777777</v>
      </c>
      <c r="V30" s="5">
        <f>U30+75/1440</f>
        <v>0.448611111111111</v>
      </c>
      <c r="W30" s="5"/>
      <c r="X30" s="5">
        <f>F30+1/1440</f>
        <v>0.5354166666666665</v>
      </c>
      <c r="Y30" s="5">
        <f>X30+75/1440</f>
        <v>0.5874999999999999</v>
      </c>
      <c r="Z30" s="5"/>
      <c r="AA30" s="2"/>
      <c r="AB30" s="2"/>
      <c r="AC30" s="2"/>
    </row>
    <row r="31" spans="1:29" ht="12.75">
      <c r="A31" s="22"/>
      <c r="B31" s="22"/>
      <c r="C31" s="2"/>
      <c r="D31" s="2"/>
      <c r="E31" s="2"/>
      <c r="F31" s="2"/>
      <c r="G31" s="2"/>
      <c r="I31" s="2"/>
      <c r="J31" s="2"/>
      <c r="K31" s="2"/>
      <c r="L31" s="2"/>
      <c r="M31" s="17">
        <f>SUM(M27:M30)</f>
        <v>13.399999999999999</v>
      </c>
      <c r="O31" s="17">
        <f>SUM(O27:O30)</f>
        <v>13.7</v>
      </c>
      <c r="Q31" s="2"/>
      <c r="R31" s="2"/>
      <c r="S31" s="2"/>
      <c r="T31" s="2"/>
      <c r="U31" s="2"/>
      <c r="V31" s="2"/>
      <c r="X31" s="2"/>
      <c r="Y31" s="2"/>
      <c r="Z31" s="2"/>
      <c r="AA31" s="2"/>
      <c r="AB31" s="2"/>
      <c r="AC31" s="2"/>
    </row>
    <row r="32" spans="1:29" ht="13.5" thickBot="1">
      <c r="A32" s="22"/>
      <c r="B32" s="22"/>
      <c r="C32" s="2"/>
      <c r="D32" s="2"/>
      <c r="E32" s="2"/>
      <c r="F32" s="2"/>
      <c r="G32" s="2"/>
      <c r="I32" s="2"/>
      <c r="J32" s="2"/>
      <c r="K32" s="2"/>
      <c r="L32" s="2"/>
      <c r="M32" s="5"/>
      <c r="Q32" s="2"/>
      <c r="R32" s="2"/>
      <c r="S32" s="2"/>
      <c r="T32" s="2"/>
      <c r="U32" s="2"/>
      <c r="V32" s="2"/>
      <c r="X32" s="2"/>
      <c r="Y32" s="2"/>
      <c r="Z32" s="2"/>
      <c r="AA32" s="2"/>
      <c r="AB32" s="2"/>
      <c r="AC32" s="2"/>
    </row>
    <row r="33" spans="3:29" ht="12.75">
      <c r="C33" s="2"/>
      <c r="D33" s="2"/>
      <c r="E33" s="2"/>
      <c r="F33" s="2"/>
      <c r="H33" s="5"/>
      <c r="I33" s="5">
        <f>J33+75/1440</f>
        <v>0.7618055555555556</v>
      </c>
      <c r="J33" s="5">
        <v>0.7097222222222223</v>
      </c>
      <c r="K33" s="14" t="s">
        <v>5</v>
      </c>
      <c r="L33" s="2"/>
      <c r="M33" s="5"/>
      <c r="N33" s="7" t="s">
        <v>2</v>
      </c>
      <c r="Q33" s="2"/>
      <c r="R33" s="2">
        <f>R34+10/1440</f>
        <v>0.6645833333333332</v>
      </c>
      <c r="T33" s="2">
        <f>T34+10/1440</f>
        <v>0.7597222222222221</v>
      </c>
      <c r="U33" s="2"/>
      <c r="V33" s="2"/>
      <c r="X33" s="2"/>
      <c r="Y33" s="2"/>
      <c r="Z33" s="2"/>
      <c r="AA33" s="2"/>
      <c r="AB33" s="2"/>
      <c r="AC33" s="2"/>
    </row>
    <row r="34" spans="3:29" ht="13.5" thickBot="1">
      <c r="C34" s="2"/>
      <c r="D34" s="2"/>
      <c r="E34" s="2"/>
      <c r="F34" s="2"/>
      <c r="H34" s="2"/>
      <c r="I34" s="2">
        <f>I33+10/1440</f>
        <v>0.76875</v>
      </c>
      <c r="J34" s="2">
        <f>J33+10/1440</f>
        <v>0.7166666666666667</v>
      </c>
      <c r="K34" s="15">
        <f>J33-R33</f>
        <v>0.04513888888888906</v>
      </c>
      <c r="L34" s="2"/>
      <c r="M34" s="5"/>
      <c r="N34" s="7" t="s">
        <v>0</v>
      </c>
      <c r="Q34" s="2"/>
      <c r="R34" s="2">
        <f>R35+17/1440</f>
        <v>0.6576388888888888</v>
      </c>
      <c r="T34" s="2">
        <f>T35+17/1440</f>
        <v>0.7527777777777777</v>
      </c>
      <c r="U34" s="2">
        <f>U35+17/1440</f>
        <v>0.804861111111111</v>
      </c>
      <c r="V34" s="4" t="s">
        <v>12</v>
      </c>
      <c r="X34" s="2"/>
      <c r="Y34" s="2"/>
      <c r="Z34" s="2"/>
      <c r="AA34" s="2"/>
      <c r="AB34" s="2"/>
      <c r="AC34" s="2"/>
    </row>
    <row r="35" spans="3:29" ht="12.75">
      <c r="C35" s="2"/>
      <c r="D35" s="2"/>
      <c r="E35" s="2"/>
      <c r="F35" s="2"/>
      <c r="H35" s="2"/>
      <c r="I35" s="2">
        <f>I34+17/1440</f>
        <v>0.7805555555555556</v>
      </c>
      <c r="J35" s="2">
        <f>J34+17/1440</f>
        <v>0.7284722222222222</v>
      </c>
      <c r="L35" s="2"/>
      <c r="M35" s="5"/>
      <c r="N35" s="7" t="s">
        <v>10</v>
      </c>
      <c r="Q35" s="2"/>
      <c r="R35" s="2">
        <f>R36+9/1440</f>
        <v>0.6458333333333333</v>
      </c>
      <c r="T35" s="2">
        <f>T36+9/1440</f>
        <v>0.7409722222222221</v>
      </c>
      <c r="U35" s="2">
        <f>U36+9/1440</f>
        <v>0.7930555555555555</v>
      </c>
      <c r="V35" s="2"/>
      <c r="X35" s="2"/>
      <c r="Y35" s="2"/>
      <c r="Z35" s="2"/>
      <c r="AA35" s="2"/>
      <c r="AB35" s="2"/>
      <c r="AC35" s="2"/>
    </row>
    <row r="36" spans="3:29" ht="12.75">
      <c r="C36" s="2"/>
      <c r="D36" s="2"/>
      <c r="E36" s="2"/>
      <c r="F36" s="2"/>
      <c r="H36" s="2"/>
      <c r="I36" s="2">
        <f>I35+8/1440</f>
        <v>0.7861111111111111</v>
      </c>
      <c r="J36" s="2">
        <f>J35+8/1440</f>
        <v>0.7340277777777777</v>
      </c>
      <c r="L36" s="2"/>
      <c r="M36" s="5"/>
      <c r="N36" s="7" t="s">
        <v>16</v>
      </c>
      <c r="Q36" s="2"/>
      <c r="R36" s="5">
        <f>D30+1/1440</f>
        <v>0.6395833333333333</v>
      </c>
      <c r="T36" s="5">
        <f>J36+1/1440</f>
        <v>0.7347222222222222</v>
      </c>
      <c r="U36" s="5">
        <f>T36+75/1440</f>
        <v>0.7868055555555555</v>
      </c>
      <c r="V36" s="2"/>
      <c r="X36" s="2"/>
      <c r="Y36" s="2"/>
      <c r="Z36" s="2"/>
      <c r="AA36" s="2"/>
      <c r="AB36" s="2"/>
      <c r="AC36" s="2"/>
    </row>
    <row r="37" spans="1:29" ht="12.75">
      <c r="A37" s="22"/>
      <c r="B37" s="22"/>
      <c r="C37" s="2"/>
      <c r="D37" s="2"/>
      <c r="E37" s="2"/>
      <c r="F37" s="2"/>
      <c r="G37" s="2"/>
      <c r="I37" s="2"/>
      <c r="J37" s="2"/>
      <c r="K37" s="2"/>
      <c r="L37" s="2"/>
      <c r="M37" s="5"/>
      <c r="Q37" s="2"/>
      <c r="R37" s="2"/>
      <c r="S37" s="2"/>
      <c r="T37" s="2"/>
      <c r="U37" s="2"/>
      <c r="V37" s="2"/>
      <c r="X37" s="2"/>
      <c r="Y37" s="2"/>
      <c r="Z37" s="2"/>
      <c r="AA37" s="2"/>
      <c r="AB37" s="2"/>
      <c r="AC37" s="2"/>
    </row>
    <row r="38" spans="1:29" ht="13.5" thickBot="1">
      <c r="A38" s="22"/>
      <c r="B38" s="22"/>
      <c r="C38" s="2"/>
      <c r="D38" s="2"/>
      <c r="E38" s="2"/>
      <c r="F38" s="2"/>
      <c r="G38" s="2"/>
      <c r="I38" s="2"/>
      <c r="J38" s="2"/>
      <c r="K38" s="2"/>
      <c r="L38" s="2"/>
      <c r="M38" s="5"/>
      <c r="Q38" s="2"/>
      <c r="R38" s="2"/>
      <c r="S38" s="2"/>
      <c r="T38" s="2"/>
      <c r="U38" s="2"/>
      <c r="V38" s="2"/>
      <c r="X38" s="2"/>
      <c r="Y38" s="2"/>
      <c r="Z38" s="2"/>
      <c r="AA38" s="2"/>
      <c r="AB38" s="2"/>
      <c r="AC38" s="2"/>
    </row>
    <row r="39" spans="1:29" ht="12.75">
      <c r="A39" s="22">
        <f>9+0.6+8</f>
        <v>17.6</v>
      </c>
      <c r="B39" s="22"/>
      <c r="C39" s="5"/>
      <c r="D39" s="5"/>
      <c r="E39" s="5">
        <f>F39+75/1440</f>
        <v>0.5798611111111112</v>
      </c>
      <c r="F39" s="5">
        <f>G39+75/1440</f>
        <v>0.5277777777777778</v>
      </c>
      <c r="G39" s="5">
        <v>0.4756944444444444</v>
      </c>
      <c r="H39" s="14" t="s">
        <v>5</v>
      </c>
      <c r="I39" s="5">
        <f>J39+75/1440</f>
        <v>0.38888888888888884</v>
      </c>
      <c r="J39" s="5">
        <f>K39+75/1440</f>
        <v>0.3368055555555555</v>
      </c>
      <c r="K39" s="5">
        <v>0.2847222222222222</v>
      </c>
      <c r="L39" s="5">
        <f>K39-32/1440</f>
        <v>0.2625</v>
      </c>
      <c r="N39" s="7" t="s">
        <v>3</v>
      </c>
      <c r="Q39" s="2"/>
      <c r="R39" s="2"/>
      <c r="S39" s="2">
        <f>S40+10/1440</f>
        <v>0.33472222222222214</v>
      </c>
      <c r="T39" s="2">
        <f>T40+10/1440</f>
        <v>0.38680555555555546</v>
      </c>
      <c r="U39" s="2">
        <f>U40+10/1440</f>
        <v>0.4388888888888888</v>
      </c>
      <c r="W39" s="2">
        <f>W40+10/1440</f>
        <v>0.5256944444444444</v>
      </c>
      <c r="X39" s="2">
        <f>X40+10/1440</f>
        <v>0.5777777777777776</v>
      </c>
      <c r="Y39" s="2">
        <f>Y40+10/1440</f>
        <v>0.629861111111111</v>
      </c>
      <c r="Z39" s="2"/>
      <c r="AA39" s="2">
        <f>T46-K46-H40-K39</f>
        <v>0.45555555555555527</v>
      </c>
      <c r="AB39" s="2">
        <f>AC39-H40-L39-K46</f>
        <v>0.49166666666666636</v>
      </c>
      <c r="AC39" s="2">
        <f>T46+20/1440</f>
        <v>0.8277777777777776</v>
      </c>
    </row>
    <row r="40" spans="1:29" ht="13.5" thickBot="1">
      <c r="A40" s="22"/>
      <c r="B40" s="22">
        <f>9*13.4+8*13.7+7.6</f>
        <v>237.79999999999998</v>
      </c>
      <c r="C40" s="2"/>
      <c r="D40" s="2"/>
      <c r="E40" s="2">
        <f>E39+10/1440</f>
        <v>0.5868055555555556</v>
      </c>
      <c r="F40" s="2">
        <f>F39+10/1440</f>
        <v>0.5347222222222222</v>
      </c>
      <c r="G40" s="2">
        <f>G39+10/1440</f>
        <v>0.48263888888888884</v>
      </c>
      <c r="H40" s="15">
        <f>G39-U39</f>
        <v>0.03680555555555565</v>
      </c>
      <c r="I40" s="2">
        <f>I39+10/1440</f>
        <v>0.39583333333333326</v>
      </c>
      <c r="J40" s="2">
        <f>J39+10/1440</f>
        <v>0.34374999999999994</v>
      </c>
      <c r="K40" s="2">
        <f>K39+10/1440</f>
        <v>0.29166666666666663</v>
      </c>
      <c r="L40" s="2"/>
      <c r="N40" s="7" t="s">
        <v>0</v>
      </c>
      <c r="Q40" s="5"/>
      <c r="R40" s="2"/>
      <c r="S40" s="2">
        <f>S41+17/1440</f>
        <v>0.3277777777777777</v>
      </c>
      <c r="T40" s="2">
        <f>T41+17/1440</f>
        <v>0.37986111111111104</v>
      </c>
      <c r="U40" s="2">
        <f>U41+17/1440</f>
        <v>0.43194444444444435</v>
      </c>
      <c r="W40" s="2">
        <f>W41+17/1440</f>
        <v>0.5187499999999999</v>
      </c>
      <c r="X40" s="2">
        <f>X41+17/1440</f>
        <v>0.5708333333333332</v>
      </c>
      <c r="Y40" s="2">
        <f>Y41+17/1440</f>
        <v>0.6229166666666666</v>
      </c>
      <c r="Z40" s="2"/>
      <c r="AA40" s="2"/>
      <c r="AB40" s="2"/>
      <c r="AC40" s="2"/>
    </row>
    <row r="41" spans="1:29" ht="13.5" thickBot="1">
      <c r="A41" s="22"/>
      <c r="B41" s="23">
        <f>16.2+10.1</f>
        <v>26.299999999999997</v>
      </c>
      <c r="C41" s="2"/>
      <c r="D41" s="2"/>
      <c r="E41" s="2">
        <f>E40+17/1440</f>
        <v>0.5986111111111111</v>
      </c>
      <c r="F41" s="2">
        <f>F40+17/1440</f>
        <v>0.5465277777777777</v>
      </c>
      <c r="G41" s="2">
        <f>G40+17/1440</f>
        <v>0.4944444444444444</v>
      </c>
      <c r="H41" s="2"/>
      <c r="I41" s="2">
        <f>I40+17/1440</f>
        <v>0.40763888888888883</v>
      </c>
      <c r="J41" s="2">
        <f>J40+17/1440</f>
        <v>0.3555555555555555</v>
      </c>
      <c r="K41" s="2">
        <f>K40+17/1440</f>
        <v>0.3034722222222222</v>
      </c>
      <c r="L41" s="2"/>
      <c r="N41" s="7" t="s">
        <v>10</v>
      </c>
      <c r="Q41" s="2"/>
      <c r="R41" s="2"/>
      <c r="S41" s="2">
        <f>S42+9/1440</f>
        <v>0.31597222222222215</v>
      </c>
      <c r="T41" s="2">
        <f>T42+9/1440</f>
        <v>0.36805555555555547</v>
      </c>
      <c r="U41" s="2">
        <f>U42+9/1440</f>
        <v>0.4201388888888888</v>
      </c>
      <c r="W41" s="2">
        <f>W42+9/1440</f>
        <v>0.5069444444444444</v>
      </c>
      <c r="X41" s="2">
        <f>X42+9/1440</f>
        <v>0.5590277777777777</v>
      </c>
      <c r="Y41" s="2">
        <f>Y42+9/1440</f>
        <v>0.611111111111111</v>
      </c>
      <c r="Z41" s="2"/>
      <c r="AA41" s="2"/>
      <c r="AB41" s="2"/>
      <c r="AC41" s="2"/>
    </row>
    <row r="42" spans="1:29" ht="12.75">
      <c r="A42" s="22"/>
      <c r="B42" s="22">
        <v>269.2</v>
      </c>
      <c r="C42" s="2"/>
      <c r="D42" s="2"/>
      <c r="E42" s="2">
        <f>E41+8/1440</f>
        <v>0.6041666666666666</v>
      </c>
      <c r="F42" s="2">
        <f>F41+8/1440</f>
        <v>0.5520833333333333</v>
      </c>
      <c r="G42" s="2">
        <f>G41+8/1440</f>
        <v>0.49999999999999994</v>
      </c>
      <c r="H42" s="2"/>
      <c r="I42" s="2">
        <f>I41+8/1440</f>
        <v>0.41319444444444436</v>
      </c>
      <c r="J42" s="2">
        <f>J41+8/1440</f>
        <v>0.36111111111111105</v>
      </c>
      <c r="K42" s="2">
        <f>K41+8/1440</f>
        <v>0.30902777777777773</v>
      </c>
      <c r="L42" s="2"/>
      <c r="N42" s="7" t="s">
        <v>16</v>
      </c>
      <c r="Q42" s="2"/>
      <c r="R42" s="2"/>
      <c r="S42" s="5">
        <f>K42+1/1440</f>
        <v>0.3097222222222222</v>
      </c>
      <c r="T42" s="5">
        <f>S42+75/1440</f>
        <v>0.3618055555555555</v>
      </c>
      <c r="U42" s="5">
        <f>T42+75/1440</f>
        <v>0.4138888888888888</v>
      </c>
      <c r="W42" s="5">
        <f>G42+1/1440</f>
        <v>0.5006944444444444</v>
      </c>
      <c r="X42" s="5">
        <f>F42+1/1440</f>
        <v>0.5527777777777777</v>
      </c>
      <c r="Y42" s="5">
        <f>X42+75/1440</f>
        <v>0.6048611111111111</v>
      </c>
      <c r="Z42" s="5"/>
      <c r="AA42" s="2"/>
      <c r="AB42" s="2"/>
      <c r="AC42" s="2"/>
    </row>
    <row r="43" spans="1:29" ht="12.75">
      <c r="A43" s="22"/>
      <c r="B43" s="22"/>
      <c r="C43" s="2"/>
      <c r="D43" s="2"/>
      <c r="E43" s="2"/>
      <c r="F43" s="2"/>
      <c r="G43" s="2"/>
      <c r="I43" s="2"/>
      <c r="J43" s="2"/>
      <c r="K43" s="2"/>
      <c r="L43" s="2"/>
      <c r="Q43" s="2"/>
      <c r="R43" s="2"/>
      <c r="S43" s="2"/>
      <c r="T43" s="2"/>
      <c r="U43" s="2"/>
      <c r="V43" s="2"/>
      <c r="X43" s="2"/>
      <c r="Y43" s="2"/>
      <c r="Z43" s="2"/>
      <c r="AA43" s="2"/>
      <c r="AB43" s="2"/>
      <c r="AC43" s="2"/>
    </row>
    <row r="44" spans="1:29" ht="13.5" thickBot="1">
      <c r="A44" s="22"/>
      <c r="B44" s="22"/>
      <c r="C44" s="2"/>
      <c r="D44" s="2"/>
      <c r="E44" s="2"/>
      <c r="F44" s="2"/>
      <c r="G44" s="2"/>
      <c r="I44" s="2"/>
      <c r="J44" s="2"/>
      <c r="K44" s="2"/>
      <c r="L44" s="2"/>
      <c r="Q44" s="2"/>
      <c r="R44" s="2"/>
      <c r="S44" s="2"/>
      <c r="T44" s="2"/>
      <c r="U44" s="2"/>
      <c r="V44" s="2"/>
      <c r="X44" s="2"/>
      <c r="Y44" s="2"/>
      <c r="Z44" s="2"/>
      <c r="AA44" s="2"/>
      <c r="AB44" s="2"/>
      <c r="AC44" s="2"/>
    </row>
    <row r="45" spans="1:29" ht="12.75">
      <c r="A45" s="22"/>
      <c r="B45" s="22"/>
      <c r="C45" s="2"/>
      <c r="D45" s="2"/>
      <c r="E45" s="2"/>
      <c r="F45" s="2"/>
      <c r="H45" s="5">
        <f>I45+75/1440</f>
        <v>0.7708333333333334</v>
      </c>
      <c r="I45" s="5">
        <f>J45+75/1440</f>
        <v>0.71875</v>
      </c>
      <c r="J45" s="5">
        <v>0.6666666666666666</v>
      </c>
      <c r="K45" s="14" t="s">
        <v>5</v>
      </c>
      <c r="L45" s="2"/>
      <c r="M45" s="5"/>
      <c r="N45" s="7" t="s">
        <v>3</v>
      </c>
      <c r="Q45" s="2"/>
      <c r="R45" s="2">
        <f>R46+10/1440</f>
        <v>0.7166666666666665</v>
      </c>
      <c r="S45" s="2">
        <f>S46+10/1440</f>
        <v>0.7687499999999998</v>
      </c>
      <c r="T45" s="2"/>
      <c r="U45" s="2"/>
      <c r="V45" s="2"/>
      <c r="X45" s="2"/>
      <c r="Y45" s="2"/>
      <c r="Z45" s="2"/>
      <c r="AA45" s="2"/>
      <c r="AB45" s="2"/>
      <c r="AC45" s="2"/>
    </row>
    <row r="46" spans="1:29" ht="13.5" thickBot="1">
      <c r="A46" s="22"/>
      <c r="B46" s="22"/>
      <c r="C46" s="2"/>
      <c r="D46" s="2"/>
      <c r="E46" s="2"/>
      <c r="F46" s="2"/>
      <c r="H46" s="2">
        <f>H45+10/1440</f>
        <v>0.7777777777777778</v>
      </c>
      <c r="I46" s="2">
        <f>I45+10/1440</f>
        <v>0.7256944444444444</v>
      </c>
      <c r="J46" s="2">
        <f>J45+10/1440</f>
        <v>0.673611111111111</v>
      </c>
      <c r="K46" s="15">
        <f>J45-Y39</f>
        <v>0.03680555555555565</v>
      </c>
      <c r="L46" s="2"/>
      <c r="M46" s="5"/>
      <c r="N46" s="7" t="s">
        <v>0</v>
      </c>
      <c r="Q46" s="2"/>
      <c r="R46" s="2">
        <f>R47+17/1440</f>
        <v>0.709722222222222</v>
      </c>
      <c r="S46" s="2">
        <f>S47+17/1440</f>
        <v>0.7618055555555554</v>
      </c>
      <c r="T46" s="2">
        <f>T47+17/1440</f>
        <v>0.8138888888888888</v>
      </c>
      <c r="U46" s="4" t="s">
        <v>12</v>
      </c>
      <c r="X46" s="2"/>
      <c r="Y46" s="2"/>
      <c r="Z46" s="2"/>
      <c r="AA46" s="2"/>
      <c r="AB46" s="2"/>
      <c r="AC46" s="2"/>
    </row>
    <row r="47" spans="1:29" ht="13.5" thickBot="1">
      <c r="A47" s="22"/>
      <c r="B47" s="22"/>
      <c r="C47" s="2"/>
      <c r="D47" s="2"/>
      <c r="E47" s="2"/>
      <c r="F47" s="2"/>
      <c r="H47" s="2">
        <f>H46+17/1440</f>
        <v>0.7895833333333333</v>
      </c>
      <c r="I47" s="2">
        <f>I46+17/1440</f>
        <v>0.7374999999999999</v>
      </c>
      <c r="J47" s="2">
        <f>J46+17/1440</f>
        <v>0.6854166666666666</v>
      </c>
      <c r="L47" s="2"/>
      <c r="M47" s="5"/>
      <c r="N47" s="7" t="s">
        <v>10</v>
      </c>
      <c r="Q47" s="2"/>
      <c r="R47" s="2">
        <f>R48+9/1440</f>
        <v>0.6979166666666665</v>
      </c>
      <c r="S47" s="2">
        <f>S48+9/1440</f>
        <v>0.7499999999999999</v>
      </c>
      <c r="T47" s="2">
        <f>T48+9/1440</f>
        <v>0.8020833333333333</v>
      </c>
      <c r="U47" s="2"/>
      <c r="V47" s="2"/>
      <c r="X47" s="2"/>
      <c r="Y47" s="2"/>
      <c r="Z47" s="2"/>
      <c r="AA47" s="2"/>
      <c r="AB47" s="2"/>
      <c r="AC47" s="2"/>
    </row>
    <row r="48" spans="1:29" ht="13.5" thickBot="1">
      <c r="A48" s="22"/>
      <c r="B48" s="22"/>
      <c r="C48" s="2"/>
      <c r="D48" s="2"/>
      <c r="E48" s="2"/>
      <c r="F48" s="2"/>
      <c r="H48" s="2">
        <f>H47+8/1440</f>
        <v>0.7951388888888888</v>
      </c>
      <c r="I48" s="2">
        <f>I47+8/1440</f>
        <v>0.7430555555555555</v>
      </c>
      <c r="J48" s="2">
        <f>J47+8/1440</f>
        <v>0.6909722222222221</v>
      </c>
      <c r="L48" s="2"/>
      <c r="M48" s="5"/>
      <c r="N48" s="7" t="s">
        <v>16</v>
      </c>
      <c r="Q48" s="2"/>
      <c r="R48" s="5">
        <f>J48+1/1440</f>
        <v>0.6916666666666665</v>
      </c>
      <c r="S48" s="5">
        <f>R48+75/1440</f>
        <v>0.7437499999999999</v>
      </c>
      <c r="T48" s="5">
        <f>S48+75/1440</f>
        <v>0.7958333333333333</v>
      </c>
      <c r="U48" s="5"/>
      <c r="V48" s="2"/>
      <c r="X48" s="2"/>
      <c r="Y48" s="2"/>
      <c r="Z48" s="2"/>
      <c r="AA48" s="19">
        <f>SUM(AA14:AA44)</f>
        <v>1.6027777777777772</v>
      </c>
      <c r="AB48" s="19">
        <f>SUM(AB14:AB44)</f>
        <v>1.7006944444444438</v>
      </c>
      <c r="AC48" s="2"/>
    </row>
    <row r="49" spans="1:29" ht="12.75">
      <c r="A49" s="22"/>
      <c r="B49" s="22"/>
      <c r="C49" s="2"/>
      <c r="D49" s="2"/>
      <c r="E49" s="2"/>
      <c r="F49" s="2"/>
      <c r="G49" s="2"/>
      <c r="I49" s="2"/>
      <c r="J49" s="2"/>
      <c r="K49" s="2"/>
      <c r="L49" s="2"/>
      <c r="M49" s="5"/>
      <c r="Q49" s="2"/>
      <c r="R49" s="2"/>
      <c r="S49" s="2"/>
      <c r="T49" s="2"/>
      <c r="U49" s="4"/>
      <c r="Y49" s="24"/>
      <c r="Z49" s="25"/>
      <c r="AA49" s="2"/>
      <c r="AB49" s="2"/>
      <c r="AC49" s="2"/>
    </row>
    <row r="50" spans="1:29" ht="13.5" thickBot="1">
      <c r="A50" s="22"/>
      <c r="B50" s="22"/>
      <c r="C50" s="2"/>
      <c r="D50" s="2"/>
      <c r="E50" s="2"/>
      <c r="F50" s="2"/>
      <c r="G50" s="2"/>
      <c r="L50" s="2"/>
      <c r="M50" s="5"/>
      <c r="Q50" s="2"/>
      <c r="U50" s="4"/>
      <c r="Y50" s="28"/>
      <c r="Z50" s="26"/>
      <c r="AA50" s="2"/>
      <c r="AB50" s="2"/>
      <c r="AC50" s="2"/>
    </row>
    <row r="51" spans="1:29" ht="12.75">
      <c r="A51" s="22"/>
      <c r="B51" s="22"/>
      <c r="C51" s="2"/>
      <c r="D51" s="2"/>
      <c r="E51" s="2"/>
      <c r="F51" s="2"/>
      <c r="G51" s="2"/>
      <c r="N51" s="4" t="s">
        <v>11</v>
      </c>
      <c r="O51" s="17">
        <f>A39+A27+A15</f>
        <v>62.2</v>
      </c>
      <c r="Q51" s="2"/>
      <c r="U51" s="4"/>
      <c r="Y51" s="44"/>
      <c r="Z51" s="45"/>
      <c r="AC51" s="2"/>
    </row>
    <row r="52" spans="1:16" ht="12.75">
      <c r="A52" s="22"/>
      <c r="B52" s="17" t="s">
        <v>17</v>
      </c>
      <c r="C52" s="2"/>
      <c r="D52" s="2"/>
      <c r="E52" s="2"/>
      <c r="F52" s="5" t="s">
        <v>18</v>
      </c>
      <c r="G52" s="2"/>
      <c r="P52" s="17"/>
    </row>
    <row r="53" spans="1:2" ht="12.75">
      <c r="A53" s="22"/>
      <c r="B53" s="22"/>
    </row>
    <row r="54" spans="2:6" ht="12.75">
      <c r="B54" s="4"/>
      <c r="F54" s="4"/>
    </row>
    <row r="55" ht="12.75">
      <c r="F55" s="27"/>
    </row>
    <row r="56" ht="12.75">
      <c r="F56" s="27"/>
    </row>
    <row r="57" ht="12.75">
      <c r="F57" s="27"/>
    </row>
    <row r="59" spans="2:7" ht="12.75">
      <c r="B59" s="4"/>
      <c r="F59" s="4"/>
      <c r="G59" s="4"/>
    </row>
    <row r="60" spans="6:8" ht="12.75">
      <c r="F60" s="27"/>
      <c r="G60" s="22"/>
      <c r="H60" s="22"/>
    </row>
    <row r="61" ht="12.75">
      <c r="H61" s="22"/>
    </row>
    <row r="62" ht="12.75">
      <c r="H62" s="22"/>
    </row>
    <row r="63" ht="12.75">
      <c r="H63" s="22"/>
    </row>
  </sheetData>
  <sheetProtection/>
  <mergeCells count="1">
    <mergeCell ref="Y51:Z51"/>
  </mergeCells>
  <printOptions gridLines="1"/>
  <pageMargins left="0.1968503937007874" right="0" top="0" bottom="0" header="0.5118110236220472" footer="0.5118110236220472"/>
  <pageSetup blackAndWhite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3"/>
  <sheetViews>
    <sheetView zoomScalePageLayoutView="0" workbookViewId="0" topLeftCell="A1">
      <selection activeCell="AC45" sqref="AC45"/>
    </sheetView>
  </sheetViews>
  <sheetFormatPr defaultColWidth="9.00390625" defaultRowHeight="12.75"/>
  <cols>
    <col min="1" max="1" width="5.00390625" style="0" customWidth="1"/>
    <col min="2" max="2" width="5.375" style="0" customWidth="1"/>
    <col min="3" max="3" width="6.00390625" style="0" customWidth="1"/>
    <col min="4" max="4" width="5.375" style="0" customWidth="1"/>
    <col min="5" max="5" width="5.875" style="0" customWidth="1"/>
    <col min="6" max="6" width="5.625" style="0" customWidth="1"/>
    <col min="7" max="7" width="5.75390625" style="0" customWidth="1"/>
    <col min="8" max="8" width="5.25390625" style="0" customWidth="1"/>
    <col min="9" max="10" width="5.375" style="0" customWidth="1"/>
    <col min="11" max="11" width="5.625" style="0" customWidth="1"/>
    <col min="12" max="12" width="4.25390625" style="0" customWidth="1"/>
    <col min="13" max="13" width="4.375" style="4" customWidth="1"/>
    <col min="14" max="14" width="20.25390625" style="7" bestFit="1" customWidth="1"/>
    <col min="15" max="15" width="4.625" style="4" customWidth="1"/>
    <col min="16" max="16" width="4.625" style="4" bestFit="1" customWidth="1"/>
    <col min="17" max="17" width="5.00390625" style="0" customWidth="1"/>
    <col min="18" max="18" width="5.75390625" style="0" customWidth="1"/>
    <col min="19" max="20" width="5.375" style="0" customWidth="1"/>
    <col min="21" max="22" width="5.25390625" style="0" customWidth="1"/>
    <col min="23" max="23" width="5.625" style="0" customWidth="1"/>
    <col min="24" max="25" width="5.25390625" style="0" customWidth="1"/>
    <col min="26" max="27" width="5.875" style="0" customWidth="1"/>
    <col min="28" max="28" width="6.625" style="0" customWidth="1"/>
    <col min="29" max="29" width="7.00390625" style="0" customWidth="1"/>
    <col min="30" max="30" width="5.75390625" style="0" customWidth="1"/>
  </cols>
  <sheetData>
    <row r="1" spans="7:37" s="8" customFormat="1" ht="15.75">
      <c r="G1" s="11"/>
      <c r="J1" s="10"/>
      <c r="K1" s="10"/>
      <c r="L1" s="10"/>
      <c r="N1" s="9"/>
      <c r="O1" s="1"/>
      <c r="P1" s="9"/>
      <c r="Q1" s="9"/>
      <c r="S1" s="9"/>
      <c r="T1"/>
      <c r="U1"/>
      <c r="AA1" s="11"/>
      <c r="AE1"/>
      <c r="AI1" s="11"/>
      <c r="AJ1" s="11"/>
      <c r="AK1" s="11"/>
    </row>
    <row r="2" spans="3:37" s="8" customFormat="1" ht="15.75">
      <c r="C2"/>
      <c r="G2" s="11"/>
      <c r="J2" s="10"/>
      <c r="K2" s="10"/>
      <c r="L2" s="10"/>
      <c r="N2" s="9"/>
      <c r="O2" s="1"/>
      <c r="P2" s="9"/>
      <c r="Q2" s="9"/>
      <c r="S2" s="9"/>
      <c r="T2"/>
      <c r="U2"/>
      <c r="AA2" s="11"/>
      <c r="AE2"/>
      <c r="AI2" s="11"/>
      <c r="AJ2" s="11"/>
      <c r="AK2" s="11"/>
    </row>
    <row r="3" spans="7:37" s="8" customFormat="1" ht="15.75">
      <c r="G3" s="11"/>
      <c r="J3" s="10"/>
      <c r="K3" s="10"/>
      <c r="L3" s="10"/>
      <c r="N3" s="9"/>
      <c r="O3" s="1"/>
      <c r="P3" s="9"/>
      <c r="Q3" s="9"/>
      <c r="S3" s="9"/>
      <c r="T3"/>
      <c r="U3"/>
      <c r="V3" s="11"/>
      <c r="W3" s="11"/>
      <c r="AA3" s="11"/>
      <c r="AE3"/>
      <c r="AI3" s="11"/>
      <c r="AJ3" s="11"/>
      <c r="AK3" s="11"/>
    </row>
    <row r="4" spans="3:37" s="8" customFormat="1" ht="15.75">
      <c r="C4" s="11"/>
      <c r="D4" s="11"/>
      <c r="E4" s="11"/>
      <c r="F4" s="11"/>
      <c r="G4" s="11"/>
      <c r="J4" s="10"/>
      <c r="K4" s="10"/>
      <c r="L4" s="10"/>
      <c r="N4" s="9"/>
      <c r="O4" s="1"/>
      <c r="P4" s="9"/>
      <c r="Q4" s="9"/>
      <c r="S4" s="9"/>
      <c r="T4"/>
      <c r="U4"/>
      <c r="X4" s="11"/>
      <c r="Y4" s="11"/>
      <c r="Z4" s="11"/>
      <c r="AA4" s="11"/>
      <c r="AE4"/>
      <c r="AI4" s="11"/>
      <c r="AJ4" s="11"/>
      <c r="AK4" s="11"/>
    </row>
    <row r="5" spans="6:37" s="8" customFormat="1" ht="15.75">
      <c r="F5"/>
      <c r="J5" s="10"/>
      <c r="K5" s="10"/>
      <c r="L5" s="10"/>
      <c r="N5" s="9"/>
      <c r="O5" s="1"/>
      <c r="P5" s="9"/>
      <c r="Q5" s="9"/>
      <c r="S5" s="9"/>
      <c r="T5"/>
      <c r="U5"/>
      <c r="AA5" s="11"/>
      <c r="AE5"/>
      <c r="AI5" s="11"/>
      <c r="AJ5" s="11"/>
      <c r="AK5" s="11"/>
    </row>
    <row r="6" spans="9:37" s="8" customFormat="1" ht="15.75">
      <c r="I6" s="11"/>
      <c r="J6" s="10"/>
      <c r="K6" s="10"/>
      <c r="L6" s="10"/>
      <c r="N6" s="9"/>
      <c r="O6" s="1"/>
      <c r="P6" s="9"/>
      <c r="Q6" s="9"/>
      <c r="S6" s="9"/>
      <c r="T6"/>
      <c r="U6"/>
      <c r="V6"/>
      <c r="Z6"/>
      <c r="AC6" s="11"/>
      <c r="AE6"/>
      <c r="AI6" s="11"/>
      <c r="AJ6" s="11"/>
      <c r="AK6" s="11"/>
    </row>
    <row r="7" spans="14:31" s="8" customFormat="1" ht="15.75">
      <c r="N7" s="12"/>
      <c r="S7" s="9"/>
      <c r="T7"/>
      <c r="U7"/>
      <c r="V7"/>
      <c r="AE7"/>
    </row>
    <row r="9" ht="12.75">
      <c r="N9" s="29"/>
    </row>
    <row r="10" ht="15.75">
      <c r="H10" s="1" t="s">
        <v>15</v>
      </c>
    </row>
    <row r="12" spans="14:29" ht="12.75">
      <c r="N12" s="7" t="s">
        <v>13</v>
      </c>
      <c r="O12" s="4" t="s">
        <v>20</v>
      </c>
      <c r="AA12" t="s">
        <v>6</v>
      </c>
      <c r="AB12" t="s">
        <v>7</v>
      </c>
      <c r="AC12" t="s">
        <v>9</v>
      </c>
    </row>
    <row r="13" spans="24:29" ht="12.75">
      <c r="X13" s="2"/>
      <c r="Y13" s="2"/>
      <c r="Z13" s="2"/>
      <c r="AA13" s="2" t="s">
        <v>8</v>
      </c>
      <c r="AB13" s="2" t="s">
        <v>8</v>
      </c>
      <c r="AC13" t="s">
        <v>4</v>
      </c>
    </row>
    <row r="14" spans="1:28" ht="13.5" thickBot="1">
      <c r="A14" t="s">
        <v>14</v>
      </c>
      <c r="X14" s="2"/>
      <c r="Y14" s="2"/>
      <c r="Z14" s="2"/>
      <c r="AA14" s="2"/>
      <c r="AB14" s="2"/>
    </row>
    <row r="15" spans="1:28" ht="12.75">
      <c r="A15" s="22">
        <f>14+13</f>
        <v>27</v>
      </c>
      <c r="B15" s="22"/>
      <c r="C15" s="5">
        <f>D15+75/1440</f>
        <v>0.6493055555555557</v>
      </c>
      <c r="D15" s="5">
        <f>E15+75/1440</f>
        <v>0.5972222222222223</v>
      </c>
      <c r="E15" s="5">
        <f>F15+75/1440</f>
        <v>0.545138888888889</v>
      </c>
      <c r="F15" s="5">
        <f>G15+75/1440</f>
        <v>0.4930555555555556</v>
      </c>
      <c r="G15" s="5">
        <v>0.44097222222222227</v>
      </c>
      <c r="H15" s="16" t="s">
        <v>5</v>
      </c>
      <c r="I15" s="5">
        <f>J15+75/1440</f>
        <v>0.35416666666666663</v>
      </c>
      <c r="J15" s="5">
        <f>K15+75/1440</f>
        <v>0.3020833333333333</v>
      </c>
      <c r="K15" s="5">
        <v>0.25</v>
      </c>
      <c r="L15" s="5">
        <f>K15-32/1440</f>
        <v>0.22777777777777777</v>
      </c>
      <c r="N15" s="20" t="s">
        <v>1</v>
      </c>
      <c r="O15" s="7">
        <v>10</v>
      </c>
      <c r="R15" s="2"/>
      <c r="S15" s="2">
        <f>S16+10/1440</f>
        <v>0.29999999999999993</v>
      </c>
      <c r="T15" s="2">
        <f>T16+10/1440</f>
        <v>0.35208333333333325</v>
      </c>
      <c r="U15" s="2">
        <f aca="true" t="shared" si="0" ref="U15:Z15">U16+10/1440</f>
        <v>0.40416666666666656</v>
      </c>
      <c r="V15" s="2"/>
      <c r="W15" s="2">
        <f t="shared" si="0"/>
        <v>0.4909722222222222</v>
      </c>
      <c r="X15" s="2">
        <f t="shared" si="0"/>
        <v>0.5430555555555555</v>
      </c>
      <c r="Y15" s="2">
        <f t="shared" si="0"/>
        <v>0.5951388888888889</v>
      </c>
      <c r="Z15" s="2">
        <f t="shared" si="0"/>
        <v>0.6472222222222223</v>
      </c>
      <c r="AA15" s="2"/>
      <c r="AB15" s="2">
        <f>D17-H16-L15</f>
        <v>0.35138888888888886</v>
      </c>
    </row>
    <row r="16" spans="1:29" ht="13.5" thickBot="1">
      <c r="A16" s="22"/>
      <c r="B16" s="22">
        <f>B18-B17</f>
        <v>365.7</v>
      </c>
      <c r="C16" s="2">
        <f>C15+10/1440</f>
        <v>0.6562500000000001</v>
      </c>
      <c r="D16" s="2">
        <f>D15+10/1440</f>
        <v>0.6041666666666667</v>
      </c>
      <c r="E16" s="2">
        <f>E15+10/1440</f>
        <v>0.5520833333333334</v>
      </c>
      <c r="F16" s="2">
        <f>F15+10/1440</f>
        <v>0.5</v>
      </c>
      <c r="G16" s="2">
        <f>G15+10/1440</f>
        <v>0.4479166666666667</v>
      </c>
      <c r="H16" s="15">
        <f>G15-U15</f>
        <v>0.0368055555555557</v>
      </c>
      <c r="I16" s="2">
        <f>I15+10/1440</f>
        <v>0.36111111111111105</v>
      </c>
      <c r="J16" s="2">
        <f>J15+10/1440</f>
        <v>0.30902777777777773</v>
      </c>
      <c r="K16" s="2">
        <f>K15+10/1440</f>
        <v>0.2569444444444444</v>
      </c>
      <c r="L16" s="2"/>
      <c r="M16" s="7">
        <v>10</v>
      </c>
      <c r="N16" s="20" t="s">
        <v>0</v>
      </c>
      <c r="O16" s="7">
        <v>17</v>
      </c>
      <c r="Q16" s="5"/>
      <c r="R16" s="2"/>
      <c r="S16" s="2">
        <f>S17+17/1440</f>
        <v>0.2930555555555555</v>
      </c>
      <c r="T16" s="2">
        <f>T17+17/1440</f>
        <v>0.34513888888888883</v>
      </c>
      <c r="U16" s="2">
        <f aca="true" t="shared" si="1" ref="U16:Z16">U17+17/1440</f>
        <v>0.39722222222222214</v>
      </c>
      <c r="V16" s="2"/>
      <c r="W16" s="2">
        <f t="shared" si="1"/>
        <v>0.4840277777777778</v>
      </c>
      <c r="X16" s="2">
        <f t="shared" si="1"/>
        <v>0.5361111111111111</v>
      </c>
      <c r="Y16" s="2">
        <f t="shared" si="1"/>
        <v>0.5881944444444445</v>
      </c>
      <c r="Z16" s="2">
        <f t="shared" si="1"/>
        <v>0.6402777777777778</v>
      </c>
      <c r="AA16" s="2">
        <f>E24-H16-I22-K15</f>
        <v>0.6916666666666667</v>
      </c>
      <c r="AB16" s="2"/>
      <c r="AC16" s="2">
        <f>E24+5/1440</f>
        <v>1.007638888888889</v>
      </c>
    </row>
    <row r="17" spans="1:29" ht="13.5" thickBot="1">
      <c r="A17" s="22"/>
      <c r="B17" s="23">
        <f>16.2+3</f>
        <v>19.2</v>
      </c>
      <c r="C17" s="13">
        <f>C16+17/1440</f>
        <v>0.6680555555555556</v>
      </c>
      <c r="D17" s="3">
        <f>D16+17/1440</f>
        <v>0.6159722222222223</v>
      </c>
      <c r="E17" s="13">
        <f>E16+17/1440</f>
        <v>0.5638888888888889</v>
      </c>
      <c r="F17" s="2">
        <f>F16+17/1440</f>
        <v>0.5118055555555555</v>
      </c>
      <c r="G17" s="2">
        <f>G16+17/1440</f>
        <v>0.45972222222222225</v>
      </c>
      <c r="H17" s="2"/>
      <c r="I17" s="2">
        <f>I16+17/1440</f>
        <v>0.3729166666666666</v>
      </c>
      <c r="J17" s="2">
        <f>J16+17/1440</f>
        <v>0.3208333333333333</v>
      </c>
      <c r="K17" s="2">
        <f>K16+17/1440</f>
        <v>0.26875</v>
      </c>
      <c r="L17" s="2"/>
      <c r="M17" s="7">
        <v>17</v>
      </c>
      <c r="N17" s="20" t="s">
        <v>10</v>
      </c>
      <c r="O17" s="7">
        <v>9</v>
      </c>
      <c r="Q17" s="2"/>
      <c r="S17" s="2">
        <f>S18+9/1440</f>
        <v>0.28124999999999994</v>
      </c>
      <c r="T17" s="2">
        <f>T18+9/1440</f>
        <v>0.33333333333333326</v>
      </c>
      <c r="U17" s="2">
        <f>U18+9/1440</f>
        <v>0.3854166666666666</v>
      </c>
      <c r="V17" s="2"/>
      <c r="W17" s="2">
        <f>W18+9/1440</f>
        <v>0.4722222222222222</v>
      </c>
      <c r="X17" s="2">
        <f>X18+9/1440</f>
        <v>0.5243055555555556</v>
      </c>
      <c r="Y17" s="2">
        <f>Y18+9/1440</f>
        <v>0.576388888888889</v>
      </c>
      <c r="Z17" s="2">
        <f>Z18+9/1440</f>
        <v>0.6284722222222223</v>
      </c>
      <c r="AA17" s="2"/>
      <c r="AB17" s="2">
        <f>AC16-D17-I22</f>
        <v>0.3659722222222225</v>
      </c>
      <c r="AC17" s="2"/>
    </row>
    <row r="18" spans="1:29" ht="13.5" thickBot="1">
      <c r="A18" s="22"/>
      <c r="B18" s="22">
        <f>190.7+194.2</f>
        <v>384.9</v>
      </c>
      <c r="C18" s="2">
        <f>C17+8/1440</f>
        <v>0.6736111111111112</v>
      </c>
      <c r="D18" s="2">
        <f>D17+8/1440</f>
        <v>0.6215277777777778</v>
      </c>
      <c r="E18" s="2">
        <f>E17+8/1440</f>
        <v>0.5694444444444444</v>
      </c>
      <c r="F18" s="2">
        <f>F17+8/1440</f>
        <v>0.517361111111111</v>
      </c>
      <c r="G18" s="2">
        <f>G17+8/1440</f>
        <v>0.4652777777777778</v>
      </c>
      <c r="H18" s="2"/>
      <c r="I18" s="2">
        <f>I17+8/1440</f>
        <v>0.37847222222222215</v>
      </c>
      <c r="J18" s="2">
        <f>J17+8/1440</f>
        <v>0.32638888888888884</v>
      </c>
      <c r="K18" s="2">
        <f>K17+8/1440</f>
        <v>0.2743055555555555</v>
      </c>
      <c r="L18" s="2"/>
      <c r="M18" s="21">
        <v>8</v>
      </c>
      <c r="N18" s="20" t="s">
        <v>16</v>
      </c>
      <c r="O18" s="21"/>
      <c r="Q18" s="2"/>
      <c r="S18" s="5">
        <f>K18+1/1440</f>
        <v>0.27499999999999997</v>
      </c>
      <c r="T18" s="5">
        <f>S18+75/1440</f>
        <v>0.3270833333333333</v>
      </c>
      <c r="U18" s="5">
        <f>T18+75/1440</f>
        <v>0.3791666666666666</v>
      </c>
      <c r="V18" s="5"/>
      <c r="W18" s="5">
        <f>G18+1/1440</f>
        <v>0.46597222222222223</v>
      </c>
      <c r="X18" s="5">
        <f>W18+75/1440</f>
        <v>0.5180555555555556</v>
      </c>
      <c r="Y18" s="5">
        <f>X18+75/1440</f>
        <v>0.570138888888889</v>
      </c>
      <c r="Z18" s="5">
        <f>Y18+75/1440</f>
        <v>0.6222222222222223</v>
      </c>
      <c r="AA18" s="2"/>
      <c r="AB18" s="2"/>
      <c r="AC18" s="2"/>
    </row>
    <row r="19" spans="1:29" ht="12.75">
      <c r="A19" s="22"/>
      <c r="B19" s="22"/>
      <c r="C19" s="2"/>
      <c r="D19" s="2"/>
      <c r="F19" s="2"/>
      <c r="G19" s="2"/>
      <c r="H19" s="2"/>
      <c r="I19" s="2"/>
      <c r="J19" s="2"/>
      <c r="K19" s="2"/>
      <c r="L19" s="2"/>
      <c r="M19" s="4">
        <f>SUM(M15:M18)</f>
        <v>35</v>
      </c>
      <c r="O19" s="4">
        <f>SUM(O15:O18)</f>
        <v>36</v>
      </c>
      <c r="Q19" s="2"/>
      <c r="R19" s="2"/>
      <c r="S19" s="2"/>
      <c r="T19" s="2"/>
      <c r="U19" s="2"/>
      <c r="V19" s="2"/>
      <c r="AA19" s="2"/>
      <c r="AB19" s="2"/>
      <c r="AC19" s="2"/>
    </row>
    <row r="20" spans="1:29" ht="13.5" thickBot="1">
      <c r="A20" s="22"/>
      <c r="B20" s="22"/>
      <c r="C20" s="2"/>
      <c r="D20" s="2"/>
      <c r="F20" s="2"/>
      <c r="G20" s="2"/>
      <c r="H20" s="2"/>
      <c r="I20" s="2"/>
      <c r="J20" s="2"/>
      <c r="K20" s="2"/>
      <c r="L20" s="2"/>
      <c r="Q20" s="2"/>
      <c r="R20" s="2"/>
      <c r="S20" s="2"/>
      <c r="T20" s="2"/>
      <c r="U20" s="2"/>
      <c r="V20" s="2"/>
      <c r="AA20" s="2"/>
      <c r="AB20" s="2"/>
      <c r="AC20" s="2"/>
    </row>
    <row r="21" spans="3:29" ht="12.75">
      <c r="C21" s="5"/>
      <c r="D21" s="5"/>
      <c r="E21" s="5">
        <f>F21+71/1440</f>
        <v>0.9812500000000001</v>
      </c>
      <c r="F21" s="5">
        <f>G21+71/1440</f>
        <v>0.9319444444444445</v>
      </c>
      <c r="G21" s="5">
        <v>0.8826388888888889</v>
      </c>
      <c r="H21" s="5">
        <v>0.8291666666666666</v>
      </c>
      <c r="I21" s="16" t="s">
        <v>5</v>
      </c>
      <c r="J21" s="5">
        <f>K21+75/1440</f>
        <v>0.7534722222222224</v>
      </c>
      <c r="K21" s="5">
        <f>C15+75/1440</f>
        <v>0.7013888888888891</v>
      </c>
      <c r="L21" s="2"/>
      <c r="N21" s="20" t="s">
        <v>1</v>
      </c>
      <c r="O21" s="7">
        <v>10</v>
      </c>
      <c r="Q21" s="2"/>
      <c r="R21" s="2">
        <f>R22+10/1440</f>
        <v>0.6993055555555556</v>
      </c>
      <c r="S21" s="2">
        <f>S22+10/1440</f>
        <v>0.751388888888889</v>
      </c>
      <c r="T21" s="2">
        <f>T22+10/1440</f>
        <v>0.8034722222222224</v>
      </c>
      <c r="V21" s="2">
        <f>V22+10/1440</f>
        <v>0.8805555555555554</v>
      </c>
      <c r="W21" s="2">
        <f>W22+10/1440</f>
        <v>0.929861111111111</v>
      </c>
      <c r="X21" s="2">
        <f>X22+10/1440</f>
        <v>0.9791666666666666</v>
      </c>
      <c r="Y21" s="2"/>
      <c r="Z21" s="2"/>
      <c r="AB21" s="2"/>
      <c r="AC21" s="2"/>
    </row>
    <row r="22" spans="3:29" ht="13.5" thickBot="1">
      <c r="C22" s="2"/>
      <c r="D22" s="2"/>
      <c r="E22" s="2">
        <f>E21+10/1440</f>
        <v>0.9881944444444445</v>
      </c>
      <c r="F22" s="2">
        <f>F21+10/1440</f>
        <v>0.9388888888888889</v>
      </c>
      <c r="G22" s="2">
        <f>G21+10/1440</f>
        <v>0.8895833333333333</v>
      </c>
      <c r="H22" s="2">
        <f>H21+10/1440</f>
        <v>0.836111111111111</v>
      </c>
      <c r="I22" s="15">
        <f>H21-T21</f>
        <v>0.025694444444444242</v>
      </c>
      <c r="J22" s="2">
        <f>J21+10/1440</f>
        <v>0.7604166666666669</v>
      </c>
      <c r="K22" s="2">
        <f>K21+10/1440</f>
        <v>0.7083333333333335</v>
      </c>
      <c r="L22" s="2"/>
      <c r="M22" s="7">
        <v>10</v>
      </c>
      <c r="N22" s="20" t="s">
        <v>0</v>
      </c>
      <c r="O22" s="7">
        <v>16</v>
      </c>
      <c r="Q22" s="2"/>
      <c r="R22" s="2">
        <f>R23+17/1440</f>
        <v>0.6923611111111112</v>
      </c>
      <c r="S22" s="2">
        <f>S23+17/1440</f>
        <v>0.7444444444444446</v>
      </c>
      <c r="T22" s="2">
        <f>T23+17/1440</f>
        <v>0.796527777777778</v>
      </c>
      <c r="V22" s="2">
        <f>V23+16/1440</f>
        <v>0.873611111111111</v>
      </c>
      <c r="W22" s="2">
        <f>W23+16/1440</f>
        <v>0.9229166666666666</v>
      </c>
      <c r="X22" s="2">
        <f>X23+16/1440</f>
        <v>0.9722222222222222</v>
      </c>
      <c r="Y22" s="2"/>
      <c r="Z22" s="2"/>
      <c r="AA22" s="2"/>
      <c r="AB22" s="2"/>
      <c r="AC22" s="2"/>
    </row>
    <row r="23" spans="4:29" ht="12.75">
      <c r="D23" s="2"/>
      <c r="E23" s="2">
        <f>E22+16/1440</f>
        <v>0.9993055555555556</v>
      </c>
      <c r="F23" s="2">
        <f>F22+16/1440</f>
        <v>0.95</v>
      </c>
      <c r="G23" s="2">
        <f>G22+16/1440</f>
        <v>0.9006944444444444</v>
      </c>
      <c r="H23" s="2">
        <f>H22+16/1440</f>
        <v>0.8472222222222221</v>
      </c>
      <c r="I23" s="2"/>
      <c r="J23" s="2">
        <f>J22+17/1440</f>
        <v>0.7722222222222224</v>
      </c>
      <c r="K23" s="2">
        <f>K22+17/1440</f>
        <v>0.720138888888889</v>
      </c>
      <c r="L23" s="2"/>
      <c r="M23" s="7">
        <v>16</v>
      </c>
      <c r="N23" s="20" t="s">
        <v>10</v>
      </c>
      <c r="O23" s="7">
        <v>8</v>
      </c>
      <c r="Q23" s="2"/>
      <c r="R23" s="2">
        <f>R24+9/1440</f>
        <v>0.6805555555555557</v>
      </c>
      <c r="S23" s="2">
        <f>S24+9/1440</f>
        <v>0.7326388888888891</v>
      </c>
      <c r="T23" s="2">
        <f>T24+9/1440</f>
        <v>0.7847222222222224</v>
      </c>
      <c r="V23" s="2">
        <f>V24+8/1440</f>
        <v>0.8624999999999999</v>
      </c>
      <c r="W23" s="2">
        <f>W24+8/1440</f>
        <v>0.9118055555555555</v>
      </c>
      <c r="X23" s="2">
        <f>X24+8/1440</f>
        <v>0.9611111111111111</v>
      </c>
      <c r="Y23" s="2"/>
      <c r="Z23" s="2"/>
      <c r="AA23" s="2"/>
      <c r="AB23" s="2"/>
      <c r="AC23" s="2"/>
    </row>
    <row r="24" spans="4:29" ht="13.5" thickBot="1">
      <c r="D24" s="4" t="s">
        <v>12</v>
      </c>
      <c r="E24" s="2">
        <f>E23+7/1440</f>
        <v>1.0041666666666667</v>
      </c>
      <c r="F24" s="2">
        <f>F23+7/1440</f>
        <v>0.954861111111111</v>
      </c>
      <c r="G24" s="2">
        <f>G23+7/1440</f>
        <v>0.9055555555555554</v>
      </c>
      <c r="H24" s="2">
        <f>H23+7/1440</f>
        <v>0.8520833333333332</v>
      </c>
      <c r="I24" s="2"/>
      <c r="J24" s="2">
        <f>J23+8/1440</f>
        <v>0.7777777777777779</v>
      </c>
      <c r="K24" s="2">
        <f>K23+8/1440</f>
        <v>0.7256944444444445</v>
      </c>
      <c r="L24" s="2"/>
      <c r="M24" s="21">
        <v>7</v>
      </c>
      <c r="N24" s="20" t="s">
        <v>16</v>
      </c>
      <c r="O24" s="21"/>
      <c r="Q24" s="2"/>
      <c r="R24" s="5">
        <f>Z18+75/1440</f>
        <v>0.6743055555555557</v>
      </c>
      <c r="S24" s="5">
        <f>R24+75/1440</f>
        <v>0.7263888888888891</v>
      </c>
      <c r="T24" s="5">
        <f>S24+75/1440</f>
        <v>0.7784722222222225</v>
      </c>
      <c r="V24" s="5">
        <v>0.8569444444444444</v>
      </c>
      <c r="W24" s="5">
        <f>V24+71/1440</f>
        <v>0.90625</v>
      </c>
      <c r="X24" s="5">
        <f>W24+71/1440</f>
        <v>0.9555555555555556</v>
      </c>
      <c r="Y24" s="5"/>
      <c r="Z24" s="5"/>
      <c r="AA24" s="2"/>
      <c r="AB24" s="2"/>
      <c r="AC24" s="2"/>
    </row>
    <row r="25" spans="1:29" ht="12.75">
      <c r="A25" s="22"/>
      <c r="B25" s="22"/>
      <c r="C25" s="2"/>
      <c r="D25" s="2"/>
      <c r="F25" s="2"/>
      <c r="G25" s="2"/>
      <c r="H25" s="2"/>
      <c r="I25" s="2"/>
      <c r="J25" s="2"/>
      <c r="K25" s="2"/>
      <c r="L25" s="2"/>
      <c r="M25" s="4">
        <f>SUM(M22:M24)</f>
        <v>33</v>
      </c>
      <c r="O25" s="4">
        <f>SUM(O21:O24)</f>
        <v>34</v>
      </c>
      <c r="Q25" s="2"/>
      <c r="R25" s="2"/>
      <c r="S25" s="2"/>
      <c r="T25" s="2"/>
      <c r="U25" s="2"/>
      <c r="V25" s="2"/>
      <c r="AA25" s="2"/>
      <c r="AB25" s="2"/>
      <c r="AC25" s="2"/>
    </row>
    <row r="26" spans="1:29" ht="13.5" thickBot="1">
      <c r="A26" s="22"/>
      <c r="B26" s="22"/>
      <c r="C26" s="2"/>
      <c r="D26" s="2"/>
      <c r="F26" s="2"/>
      <c r="G26" s="2"/>
      <c r="H26" s="2"/>
      <c r="I26" s="2"/>
      <c r="J26" s="2"/>
      <c r="K26" s="2"/>
      <c r="L26" s="2"/>
      <c r="Q26" s="2"/>
      <c r="R26" s="2"/>
      <c r="S26" s="2"/>
      <c r="T26" s="2"/>
      <c r="U26" s="2"/>
      <c r="V26" s="2"/>
      <c r="AA26" s="2"/>
      <c r="AB26" s="2"/>
      <c r="AC26" s="2"/>
    </row>
    <row r="27" spans="1:29" ht="12.75">
      <c r="A27" s="22">
        <f>9+0.6+8</f>
        <v>17.6</v>
      </c>
      <c r="B27" s="22"/>
      <c r="C27" s="5"/>
      <c r="D27" s="5">
        <f>E27+75/1440</f>
        <v>0.6145833333333334</v>
      </c>
      <c r="E27" s="5">
        <f>F27+75/1440</f>
        <v>0.5625</v>
      </c>
      <c r="F27" s="5">
        <v>0.5104166666666666</v>
      </c>
      <c r="G27" s="14" t="s">
        <v>5</v>
      </c>
      <c r="H27" s="5">
        <f>I27+75/1440</f>
        <v>0.42361111111111105</v>
      </c>
      <c r="I27" s="5">
        <f>J27+75/1440</f>
        <v>0.37152777777777773</v>
      </c>
      <c r="J27" s="5">
        <f>K27+75/1440</f>
        <v>0.3194444444444444</v>
      </c>
      <c r="K27" s="5">
        <v>0.2673611111111111</v>
      </c>
      <c r="L27" s="5">
        <f>K27-32/1440</f>
        <v>0.24513888888888888</v>
      </c>
      <c r="M27" s="17"/>
      <c r="N27" s="7" t="s">
        <v>2</v>
      </c>
      <c r="O27" s="4">
        <v>6.1</v>
      </c>
      <c r="Q27" s="2"/>
      <c r="R27" s="2"/>
      <c r="S27" s="2">
        <f>S28+10/1440</f>
        <v>0.31736111111111104</v>
      </c>
      <c r="T27" s="2">
        <f>T28+10/1440</f>
        <v>0.36944444444444435</v>
      </c>
      <c r="U27" s="2">
        <f>U28+10/1440</f>
        <v>0.42152777777777767</v>
      </c>
      <c r="V27" s="2">
        <f>V28+10/1440</f>
        <v>0.473611111111111</v>
      </c>
      <c r="W27" s="2"/>
      <c r="X27" s="2">
        <f>X28+10/1440</f>
        <v>0.5604166666666665</v>
      </c>
      <c r="Y27" s="2">
        <f>Y28+10/1440</f>
        <v>0.6124999999999998</v>
      </c>
      <c r="Z27" s="2"/>
      <c r="AA27" s="2">
        <f>U33-K34-G28-K27</f>
        <v>0.46111111111111075</v>
      </c>
      <c r="AB27" s="2">
        <f>AC27-G28-L27-K34</f>
        <v>0.5055555555555552</v>
      </c>
      <c r="AC27" s="2">
        <f>U33+32/1440</f>
        <v>0.8326388888888888</v>
      </c>
    </row>
    <row r="28" spans="1:29" ht="13.5" thickBot="1">
      <c r="A28" s="22"/>
      <c r="B28" s="22">
        <f>9*13.4+8*13.7+7.6</f>
        <v>237.79999999999998</v>
      </c>
      <c r="C28" s="2"/>
      <c r="D28" s="2">
        <f>D27+10/1440</f>
        <v>0.6215277777777778</v>
      </c>
      <c r="E28" s="2">
        <f>E27+10/1440</f>
        <v>0.5694444444444444</v>
      </c>
      <c r="F28" s="2">
        <f>F27+10/1440</f>
        <v>0.517361111111111</v>
      </c>
      <c r="G28" s="15">
        <f>F27-V27</f>
        <v>0.03680555555555565</v>
      </c>
      <c r="H28" s="2">
        <f>H27+10/1440</f>
        <v>0.43055555555555547</v>
      </c>
      <c r="I28" s="2">
        <f>I27+10/1440</f>
        <v>0.37847222222222215</v>
      </c>
      <c r="J28" s="2">
        <f>J27+10/1440</f>
        <v>0.32638888888888884</v>
      </c>
      <c r="K28" s="2">
        <f>K27+10/1440</f>
        <v>0.2743055555555555</v>
      </c>
      <c r="L28" s="2"/>
      <c r="M28" s="17">
        <v>6.1</v>
      </c>
      <c r="N28" s="7" t="s">
        <v>0</v>
      </c>
      <c r="O28" s="4">
        <v>5.8</v>
      </c>
      <c r="Q28" s="5"/>
      <c r="R28" s="2"/>
      <c r="S28" s="2">
        <f>S29+17/1440</f>
        <v>0.3104166666666666</v>
      </c>
      <c r="T28" s="2">
        <f>T29+17/1440</f>
        <v>0.36249999999999993</v>
      </c>
      <c r="U28" s="2">
        <f>U29+17/1440</f>
        <v>0.41458333333333325</v>
      </c>
      <c r="V28" s="2">
        <f>V29+17/1440</f>
        <v>0.46666666666666656</v>
      </c>
      <c r="W28" s="2"/>
      <c r="X28" s="2">
        <f>X29+17/1440</f>
        <v>0.553472222222222</v>
      </c>
      <c r="Y28" s="2">
        <f>Y29+17/1440</f>
        <v>0.6055555555555554</v>
      </c>
      <c r="Z28" s="2"/>
      <c r="AA28" s="2"/>
      <c r="AB28" s="2"/>
      <c r="AC28" s="2"/>
    </row>
    <row r="29" spans="1:29" ht="13.5" thickBot="1">
      <c r="A29" s="22"/>
      <c r="B29" s="23">
        <f>16.2+10.1</f>
        <v>26.299999999999997</v>
      </c>
      <c r="C29" s="2"/>
      <c r="D29" s="2">
        <f>D28+17/1440</f>
        <v>0.6333333333333333</v>
      </c>
      <c r="E29" s="2">
        <f>E28+17/1440</f>
        <v>0.5812499999999999</v>
      </c>
      <c r="F29" s="2">
        <f>F28+17/1440</f>
        <v>0.5291666666666666</v>
      </c>
      <c r="G29" s="2"/>
      <c r="H29" s="2">
        <f>H28+17/1440</f>
        <v>0.44236111111111104</v>
      </c>
      <c r="I29" s="2">
        <f>I28+17/1440</f>
        <v>0.3902777777777777</v>
      </c>
      <c r="J29" s="2">
        <f>J28+17/1440</f>
        <v>0.3381944444444444</v>
      </c>
      <c r="K29" s="2">
        <f>K28+17/1440</f>
        <v>0.2861111111111111</v>
      </c>
      <c r="L29" s="2"/>
      <c r="M29" s="17">
        <v>5.8</v>
      </c>
      <c r="N29" s="7" t="s">
        <v>10</v>
      </c>
      <c r="O29" s="4">
        <v>1.8</v>
      </c>
      <c r="Q29" s="2"/>
      <c r="R29" s="2"/>
      <c r="S29" s="2">
        <f>S30+9/1440</f>
        <v>0.29861111111111105</v>
      </c>
      <c r="T29" s="2">
        <f>T30+9/1440</f>
        <v>0.35069444444444436</v>
      </c>
      <c r="U29" s="2">
        <f>U30+9/1440</f>
        <v>0.4027777777777777</v>
      </c>
      <c r="V29" s="2">
        <f>V30+9/1440</f>
        <v>0.454861111111111</v>
      </c>
      <c r="W29" s="2"/>
      <c r="X29" s="2">
        <f>X30+9/1440</f>
        <v>0.5416666666666665</v>
      </c>
      <c r="Y29" s="2">
        <f>Y30+9/1440</f>
        <v>0.5937499999999999</v>
      </c>
      <c r="Z29" s="2"/>
      <c r="AA29" s="2"/>
      <c r="AB29" s="2"/>
      <c r="AC29" s="2"/>
    </row>
    <row r="30" spans="1:29" ht="13.5" thickBot="1">
      <c r="A30" s="22"/>
      <c r="B30" s="22">
        <v>269.2</v>
      </c>
      <c r="C30" s="2"/>
      <c r="D30" s="2">
        <f>D29+8/1440</f>
        <v>0.6388888888888888</v>
      </c>
      <c r="E30" s="2">
        <f>E29+8/1440</f>
        <v>0.5868055555555555</v>
      </c>
      <c r="F30" s="2">
        <f>F29+8/1440</f>
        <v>0.5347222222222221</v>
      </c>
      <c r="G30" s="2"/>
      <c r="H30" s="2">
        <f>H29+8/1440</f>
        <v>0.4479166666666666</v>
      </c>
      <c r="I30" s="2">
        <f>I29+8/1440</f>
        <v>0.39583333333333326</v>
      </c>
      <c r="J30" s="2">
        <f>J29+8/1440</f>
        <v>0.34374999999999994</v>
      </c>
      <c r="K30" s="2">
        <f>K29+8/1440</f>
        <v>0.29166666666666663</v>
      </c>
      <c r="L30" s="2"/>
      <c r="M30" s="18">
        <v>1.5</v>
      </c>
      <c r="N30" s="7" t="s">
        <v>16</v>
      </c>
      <c r="O30" s="6"/>
      <c r="Q30" s="2"/>
      <c r="R30" s="2"/>
      <c r="S30" s="5">
        <f>K30+1/1440</f>
        <v>0.29236111111111107</v>
      </c>
      <c r="T30" s="5">
        <f>S30+75/1440</f>
        <v>0.3444444444444444</v>
      </c>
      <c r="U30" s="5">
        <f>T30+75/1440</f>
        <v>0.3965277777777777</v>
      </c>
      <c r="V30" s="5">
        <f>U30+75/1440</f>
        <v>0.448611111111111</v>
      </c>
      <c r="W30" s="5"/>
      <c r="X30" s="5">
        <f>F30+1/1440</f>
        <v>0.5354166666666665</v>
      </c>
      <c r="Y30" s="5">
        <f>X30+75/1440</f>
        <v>0.5874999999999999</v>
      </c>
      <c r="Z30" s="5"/>
      <c r="AA30" s="2"/>
      <c r="AB30" s="2"/>
      <c r="AC30" s="2"/>
    </row>
    <row r="31" spans="1:29" ht="12.75">
      <c r="A31" s="22"/>
      <c r="B31" s="22"/>
      <c r="C31" s="2"/>
      <c r="D31" s="2"/>
      <c r="E31" s="2"/>
      <c r="F31" s="2"/>
      <c r="G31" s="2"/>
      <c r="I31" s="2"/>
      <c r="J31" s="2"/>
      <c r="K31" s="2"/>
      <c r="L31" s="2"/>
      <c r="M31" s="17">
        <f>SUM(M27:M30)</f>
        <v>13.399999999999999</v>
      </c>
      <c r="O31" s="17">
        <f>SUM(O27:O30)</f>
        <v>13.7</v>
      </c>
      <c r="Q31" s="2"/>
      <c r="R31" s="2"/>
      <c r="S31" s="2"/>
      <c r="T31" s="2"/>
      <c r="U31" s="2"/>
      <c r="V31" s="2"/>
      <c r="X31" s="2"/>
      <c r="Y31" s="2"/>
      <c r="Z31" s="2"/>
      <c r="AA31" s="2"/>
      <c r="AB31" s="2"/>
      <c r="AC31" s="2"/>
    </row>
    <row r="32" spans="1:29" ht="13.5" thickBot="1">
      <c r="A32" s="22"/>
      <c r="B32" s="22"/>
      <c r="C32" s="2"/>
      <c r="D32" s="2"/>
      <c r="E32" s="2"/>
      <c r="F32" s="2"/>
      <c r="G32" s="2"/>
      <c r="I32" s="2"/>
      <c r="J32" s="2"/>
      <c r="K32" s="2"/>
      <c r="L32" s="2"/>
      <c r="M32" s="5"/>
      <c r="Q32" s="2"/>
      <c r="R32" s="2"/>
      <c r="S32" s="2"/>
      <c r="T32" s="2"/>
      <c r="U32" s="2"/>
      <c r="V32" s="2"/>
      <c r="X32" s="2"/>
      <c r="Y32" s="2"/>
      <c r="Z32" s="2"/>
      <c r="AA32" s="2"/>
      <c r="AB32" s="2"/>
      <c r="AC32" s="2"/>
    </row>
    <row r="33" spans="3:29" ht="12.75">
      <c r="C33" s="2"/>
      <c r="D33" s="2"/>
      <c r="E33" s="2"/>
      <c r="F33" s="2"/>
      <c r="H33" s="5"/>
      <c r="I33" s="5">
        <f>J33+75/1440</f>
        <v>0.7618055555555556</v>
      </c>
      <c r="J33" s="5">
        <v>0.7097222222222223</v>
      </c>
      <c r="K33" s="14" t="s">
        <v>5</v>
      </c>
      <c r="L33" s="2"/>
      <c r="M33" s="5"/>
      <c r="N33" s="7" t="s">
        <v>2</v>
      </c>
      <c r="Q33" s="2"/>
      <c r="R33" s="2">
        <f>R34+10/1440</f>
        <v>0.6645833333333332</v>
      </c>
      <c r="T33" s="2">
        <f>T34+10/1440</f>
        <v>0.7597222222222221</v>
      </c>
      <c r="U33" s="2">
        <f>U34+8/1440</f>
        <v>0.8104166666666666</v>
      </c>
      <c r="V33" s="4" t="s">
        <v>12</v>
      </c>
      <c r="X33" s="2"/>
      <c r="Y33" s="2"/>
      <c r="Z33" s="2"/>
      <c r="AA33" s="2"/>
      <c r="AB33" s="2"/>
      <c r="AC33" s="2"/>
    </row>
    <row r="34" spans="3:29" ht="13.5" thickBot="1">
      <c r="C34" s="2"/>
      <c r="D34" s="2"/>
      <c r="E34" s="2"/>
      <c r="F34" s="2"/>
      <c r="H34" s="2"/>
      <c r="I34" s="2">
        <f>I33+10/1440</f>
        <v>0.76875</v>
      </c>
      <c r="J34" s="2">
        <f>J33+10/1440</f>
        <v>0.7166666666666667</v>
      </c>
      <c r="K34" s="15">
        <f>J33-R33</f>
        <v>0.04513888888888906</v>
      </c>
      <c r="L34" s="2"/>
      <c r="M34" s="5"/>
      <c r="N34" s="7" t="s">
        <v>0</v>
      </c>
      <c r="Q34" s="2"/>
      <c r="R34" s="2">
        <f>R35+17/1440</f>
        <v>0.6576388888888888</v>
      </c>
      <c r="T34" s="2">
        <f>T35+17/1440</f>
        <v>0.7527777777777777</v>
      </c>
      <c r="U34" s="2">
        <f>U35+17/1440</f>
        <v>0.804861111111111</v>
      </c>
      <c r="X34" s="2"/>
      <c r="Y34" s="2"/>
      <c r="Z34" s="2"/>
      <c r="AA34" s="2"/>
      <c r="AB34" s="2"/>
      <c r="AC34" s="2"/>
    </row>
    <row r="35" spans="3:29" ht="12.75">
      <c r="C35" s="2"/>
      <c r="D35" s="2"/>
      <c r="E35" s="2"/>
      <c r="F35" s="2"/>
      <c r="H35" s="2"/>
      <c r="I35" s="2">
        <f>I34+17/1440</f>
        <v>0.7805555555555556</v>
      </c>
      <c r="J35" s="2">
        <f>J34+17/1440</f>
        <v>0.7284722222222222</v>
      </c>
      <c r="L35" s="2"/>
      <c r="M35" s="5"/>
      <c r="N35" s="7" t="s">
        <v>10</v>
      </c>
      <c r="Q35" s="2"/>
      <c r="R35" s="2">
        <f>R36+9/1440</f>
        <v>0.6458333333333333</v>
      </c>
      <c r="T35" s="2">
        <f>T36+9/1440</f>
        <v>0.7409722222222221</v>
      </c>
      <c r="U35" s="2">
        <f>U36+9/1440</f>
        <v>0.7930555555555555</v>
      </c>
      <c r="V35" s="2"/>
      <c r="X35" s="2"/>
      <c r="Y35" s="2"/>
      <c r="Z35" s="2"/>
      <c r="AA35" s="2"/>
      <c r="AB35" s="2"/>
      <c r="AC35" s="2"/>
    </row>
    <row r="36" spans="3:29" ht="12.75">
      <c r="C36" s="2"/>
      <c r="D36" s="2"/>
      <c r="E36" s="2"/>
      <c r="F36" s="2"/>
      <c r="H36" s="2"/>
      <c r="I36" s="2">
        <f>I35+8/1440</f>
        <v>0.7861111111111111</v>
      </c>
      <c r="J36" s="2">
        <f>J35+8/1440</f>
        <v>0.7340277777777777</v>
      </c>
      <c r="L36" s="2"/>
      <c r="M36" s="5"/>
      <c r="N36" s="7" t="s">
        <v>16</v>
      </c>
      <c r="Q36" s="2"/>
      <c r="R36" s="5">
        <f>D30+1/1440</f>
        <v>0.6395833333333333</v>
      </c>
      <c r="T36" s="5">
        <f>J36+1/1440</f>
        <v>0.7347222222222222</v>
      </c>
      <c r="U36" s="5">
        <f>T36+75/1440</f>
        <v>0.7868055555555555</v>
      </c>
      <c r="V36" s="2"/>
      <c r="X36" s="2"/>
      <c r="Y36" s="2"/>
      <c r="Z36" s="2"/>
      <c r="AA36" s="2"/>
      <c r="AB36" s="2"/>
      <c r="AC36" s="2"/>
    </row>
    <row r="37" spans="1:29" ht="12.75">
      <c r="A37" s="22"/>
      <c r="B37" s="22"/>
      <c r="C37" s="2"/>
      <c r="D37" s="2"/>
      <c r="E37" s="2"/>
      <c r="F37" s="2"/>
      <c r="G37" s="2"/>
      <c r="I37" s="2"/>
      <c r="J37" s="2"/>
      <c r="K37" s="2"/>
      <c r="L37" s="2"/>
      <c r="M37" s="5"/>
      <c r="Q37" s="2"/>
      <c r="R37" s="2"/>
      <c r="S37" s="2"/>
      <c r="T37" s="2"/>
      <c r="U37" s="2"/>
      <c r="V37" s="2"/>
      <c r="X37" s="2"/>
      <c r="Y37" s="2"/>
      <c r="Z37" s="2"/>
      <c r="AA37" s="2"/>
      <c r="AB37" s="2"/>
      <c r="AC37" s="2"/>
    </row>
    <row r="38" spans="1:29" ht="13.5" thickBot="1">
      <c r="A38" s="22"/>
      <c r="B38" s="22"/>
      <c r="C38" s="2"/>
      <c r="D38" s="2"/>
      <c r="E38" s="2"/>
      <c r="F38" s="2"/>
      <c r="G38" s="2"/>
      <c r="I38" s="2"/>
      <c r="J38" s="2"/>
      <c r="K38" s="2"/>
      <c r="L38" s="2"/>
      <c r="M38" s="5"/>
      <c r="Q38" s="2"/>
      <c r="R38" s="2"/>
      <c r="S38" s="2"/>
      <c r="T38" s="2"/>
      <c r="U38" s="2"/>
      <c r="V38" s="2"/>
      <c r="X38" s="2"/>
      <c r="Y38" s="2"/>
      <c r="Z38" s="2"/>
      <c r="AA38" s="2"/>
      <c r="AB38" s="2"/>
      <c r="AC38" s="2"/>
    </row>
    <row r="39" spans="1:29" ht="12.75">
      <c r="A39" s="22">
        <f>9+0.6+8</f>
        <v>17.6</v>
      </c>
      <c r="B39" s="22"/>
      <c r="C39" s="5"/>
      <c r="D39" s="5"/>
      <c r="E39" s="5">
        <f>F39+75/1440</f>
        <v>0.5798611111111112</v>
      </c>
      <c r="F39" s="5">
        <f>G39+75/1440</f>
        <v>0.5277777777777778</v>
      </c>
      <c r="G39" s="5">
        <v>0.4756944444444444</v>
      </c>
      <c r="H39" s="14" t="s">
        <v>5</v>
      </c>
      <c r="I39" s="5">
        <f>J39+75/1440</f>
        <v>0.38888888888888884</v>
      </c>
      <c r="J39" s="5">
        <f>K39+75/1440</f>
        <v>0.3368055555555555</v>
      </c>
      <c r="K39" s="5">
        <v>0.2847222222222222</v>
      </c>
      <c r="L39" s="5">
        <f>K39-32/1440</f>
        <v>0.2625</v>
      </c>
      <c r="N39" s="7" t="s">
        <v>3</v>
      </c>
      <c r="Q39" s="2"/>
      <c r="R39" s="2"/>
      <c r="S39" s="2">
        <f>S40+10/1440</f>
        <v>0.33472222222222214</v>
      </c>
      <c r="T39" s="2">
        <f>T40+10/1440</f>
        <v>0.38680555555555546</v>
      </c>
      <c r="U39" s="2">
        <f>U40+10/1440</f>
        <v>0.4388888888888888</v>
      </c>
      <c r="W39" s="2">
        <f>W40+10/1440</f>
        <v>0.5256944444444444</v>
      </c>
      <c r="X39" s="2">
        <f>X40+10/1440</f>
        <v>0.5777777777777776</v>
      </c>
      <c r="Y39" s="2">
        <f>Y40+10/1440</f>
        <v>0.629861111111111</v>
      </c>
      <c r="Z39" s="2"/>
      <c r="AA39" s="2">
        <f>T45-K46-H40-K39</f>
        <v>0.4611111111111108</v>
      </c>
      <c r="AB39" s="2">
        <f>AC39-H40-L39-K46</f>
        <v>0.5055555555555552</v>
      </c>
      <c r="AC39" s="2">
        <f>T45+32/1440</f>
        <v>0.8416666666666666</v>
      </c>
    </row>
    <row r="40" spans="1:29" ht="13.5" thickBot="1">
      <c r="A40" s="22"/>
      <c r="B40" s="22">
        <f>9*13.4+8*13.7+7.6</f>
        <v>237.79999999999998</v>
      </c>
      <c r="C40" s="2"/>
      <c r="D40" s="2"/>
      <c r="E40" s="2">
        <f>E39+10/1440</f>
        <v>0.5868055555555556</v>
      </c>
      <c r="F40" s="2">
        <f>F39+10/1440</f>
        <v>0.5347222222222222</v>
      </c>
      <c r="G40" s="2">
        <f>G39+10/1440</f>
        <v>0.48263888888888884</v>
      </c>
      <c r="H40" s="15">
        <f>G39-U39</f>
        <v>0.03680555555555565</v>
      </c>
      <c r="I40" s="2">
        <f>I39+10/1440</f>
        <v>0.39583333333333326</v>
      </c>
      <c r="J40" s="2">
        <f>J39+10/1440</f>
        <v>0.34374999999999994</v>
      </c>
      <c r="K40" s="2">
        <f>K39+10/1440</f>
        <v>0.29166666666666663</v>
      </c>
      <c r="L40" s="2"/>
      <c r="N40" s="7" t="s">
        <v>0</v>
      </c>
      <c r="Q40" s="5"/>
      <c r="R40" s="2"/>
      <c r="S40" s="2">
        <f>S41+17/1440</f>
        <v>0.3277777777777777</v>
      </c>
      <c r="T40" s="2">
        <f>T41+17/1440</f>
        <v>0.37986111111111104</v>
      </c>
      <c r="U40" s="2">
        <f>U41+17/1440</f>
        <v>0.43194444444444435</v>
      </c>
      <c r="W40" s="2">
        <f>W41+17/1440</f>
        <v>0.5187499999999999</v>
      </c>
      <c r="X40" s="2">
        <f>X41+17/1440</f>
        <v>0.5708333333333332</v>
      </c>
      <c r="Y40" s="2">
        <f>Y41+17/1440</f>
        <v>0.6229166666666666</v>
      </c>
      <c r="Z40" s="2"/>
      <c r="AA40" s="2"/>
      <c r="AB40" s="2"/>
      <c r="AC40" s="2"/>
    </row>
    <row r="41" spans="1:29" ht="13.5" thickBot="1">
      <c r="A41" s="22"/>
      <c r="B41" s="23">
        <f>16.2+10.1</f>
        <v>26.299999999999997</v>
      </c>
      <c r="C41" s="2"/>
      <c r="D41" s="2"/>
      <c r="E41" s="2">
        <f>E40+17/1440</f>
        <v>0.5986111111111111</v>
      </c>
      <c r="F41" s="2">
        <f>F40+17/1440</f>
        <v>0.5465277777777777</v>
      </c>
      <c r="G41" s="2">
        <f>G40+17/1440</f>
        <v>0.4944444444444444</v>
      </c>
      <c r="H41" s="2"/>
      <c r="I41" s="2">
        <f>I40+17/1440</f>
        <v>0.40763888888888883</v>
      </c>
      <c r="J41" s="2">
        <f>J40+17/1440</f>
        <v>0.3555555555555555</v>
      </c>
      <c r="K41" s="2">
        <f>K40+17/1440</f>
        <v>0.3034722222222222</v>
      </c>
      <c r="L41" s="2"/>
      <c r="N41" s="7" t="s">
        <v>10</v>
      </c>
      <c r="Q41" s="2"/>
      <c r="R41" s="2"/>
      <c r="S41" s="2">
        <f>S42+9/1440</f>
        <v>0.31597222222222215</v>
      </c>
      <c r="T41" s="2">
        <f>T42+9/1440</f>
        <v>0.36805555555555547</v>
      </c>
      <c r="U41" s="2">
        <f>U42+9/1440</f>
        <v>0.4201388888888888</v>
      </c>
      <c r="W41" s="2">
        <f>W42+9/1440</f>
        <v>0.5069444444444444</v>
      </c>
      <c r="X41" s="2">
        <f>X42+9/1440</f>
        <v>0.5590277777777777</v>
      </c>
      <c r="Y41" s="2">
        <f>Y42+9/1440</f>
        <v>0.611111111111111</v>
      </c>
      <c r="Z41" s="2"/>
      <c r="AA41" s="2"/>
      <c r="AB41" s="2"/>
      <c r="AC41" s="2"/>
    </row>
    <row r="42" spans="1:29" ht="12.75">
      <c r="A42" s="22"/>
      <c r="B42" s="22">
        <v>269.2</v>
      </c>
      <c r="C42" s="2"/>
      <c r="D42" s="2"/>
      <c r="E42" s="2">
        <f>E41+8/1440</f>
        <v>0.6041666666666666</v>
      </c>
      <c r="F42" s="2">
        <f>F41+8/1440</f>
        <v>0.5520833333333333</v>
      </c>
      <c r="G42" s="2">
        <f>G41+8/1440</f>
        <v>0.49999999999999994</v>
      </c>
      <c r="H42" s="2"/>
      <c r="I42" s="2">
        <f>I41+8/1440</f>
        <v>0.41319444444444436</v>
      </c>
      <c r="J42" s="2">
        <f>J41+8/1440</f>
        <v>0.36111111111111105</v>
      </c>
      <c r="K42" s="2">
        <f>K41+8/1440</f>
        <v>0.30902777777777773</v>
      </c>
      <c r="L42" s="2"/>
      <c r="N42" s="7" t="s">
        <v>16</v>
      </c>
      <c r="Q42" s="2"/>
      <c r="R42" s="2"/>
      <c r="S42" s="5">
        <f>K42+1/1440</f>
        <v>0.3097222222222222</v>
      </c>
      <c r="T42" s="5">
        <f>S42+75/1440</f>
        <v>0.3618055555555555</v>
      </c>
      <c r="U42" s="5">
        <f>T42+75/1440</f>
        <v>0.4138888888888888</v>
      </c>
      <c r="W42" s="5">
        <f>G42+1/1440</f>
        <v>0.5006944444444444</v>
      </c>
      <c r="X42" s="5">
        <f>F42+1/1440</f>
        <v>0.5527777777777777</v>
      </c>
      <c r="Y42" s="5">
        <f>X42+75/1440</f>
        <v>0.6048611111111111</v>
      </c>
      <c r="Z42" s="5"/>
      <c r="AA42" s="2"/>
      <c r="AB42" s="2"/>
      <c r="AC42" s="2"/>
    </row>
    <row r="43" spans="1:29" ht="12.75">
      <c r="A43" s="22"/>
      <c r="B43" s="22"/>
      <c r="C43" s="2"/>
      <c r="D43" s="2"/>
      <c r="E43" s="2"/>
      <c r="F43" s="2"/>
      <c r="G43" s="2"/>
      <c r="I43" s="2"/>
      <c r="J43" s="2"/>
      <c r="K43" s="2"/>
      <c r="L43" s="2"/>
      <c r="Q43" s="2"/>
      <c r="R43" s="2"/>
      <c r="S43" s="2"/>
      <c r="T43" s="2"/>
      <c r="U43" s="2"/>
      <c r="V43" s="2"/>
      <c r="X43" s="2"/>
      <c r="Y43" s="2"/>
      <c r="Z43" s="2"/>
      <c r="AA43" s="2"/>
      <c r="AB43" s="2"/>
      <c r="AC43" s="2"/>
    </row>
    <row r="44" spans="1:29" ht="13.5" thickBot="1">
      <c r="A44" s="22"/>
      <c r="B44" s="22"/>
      <c r="C44" s="2"/>
      <c r="D44" s="2"/>
      <c r="E44" s="2"/>
      <c r="F44" s="2"/>
      <c r="G44" s="2"/>
      <c r="I44" s="2"/>
      <c r="J44" s="2"/>
      <c r="K44" s="2"/>
      <c r="L44" s="2"/>
      <c r="Q44" s="2"/>
      <c r="R44" s="2"/>
      <c r="S44" s="2"/>
      <c r="T44" s="2"/>
      <c r="U44" s="2"/>
      <c r="V44" s="2"/>
      <c r="X44" s="2"/>
      <c r="Y44" s="2"/>
      <c r="Z44" s="2"/>
      <c r="AA44" s="2"/>
      <c r="AB44" s="2"/>
      <c r="AC44" s="2"/>
    </row>
    <row r="45" spans="1:29" ht="12.75">
      <c r="A45" s="22"/>
      <c r="B45" s="22"/>
      <c r="C45" s="2"/>
      <c r="D45" s="2"/>
      <c r="E45" s="2"/>
      <c r="F45" s="2"/>
      <c r="H45" s="5">
        <f>I45+75/1440</f>
        <v>0.7708333333333334</v>
      </c>
      <c r="I45" s="5">
        <f>J45+75/1440</f>
        <v>0.71875</v>
      </c>
      <c r="J45" s="5">
        <v>0.6666666666666666</v>
      </c>
      <c r="K45" s="14" t="s">
        <v>5</v>
      </c>
      <c r="L45" s="2"/>
      <c r="M45" s="5"/>
      <c r="N45" s="7" t="s">
        <v>3</v>
      </c>
      <c r="Q45" s="2"/>
      <c r="R45" s="2">
        <f>R46+10/1440</f>
        <v>0.7166666666666665</v>
      </c>
      <c r="S45" s="2">
        <f>S46+10/1440</f>
        <v>0.7687499999999998</v>
      </c>
      <c r="T45" s="2">
        <f>T46+8/1440</f>
        <v>0.8194444444444443</v>
      </c>
      <c r="U45" s="4" t="s">
        <v>12</v>
      </c>
      <c r="V45" s="2"/>
      <c r="X45" s="2"/>
      <c r="Y45" s="2"/>
      <c r="Z45" s="2"/>
      <c r="AA45" s="2"/>
      <c r="AB45" s="2"/>
      <c r="AC45" s="2"/>
    </row>
    <row r="46" spans="1:29" ht="13.5" thickBot="1">
      <c r="A46" s="22"/>
      <c r="B46" s="22"/>
      <c r="C46" s="2"/>
      <c r="D46" s="2"/>
      <c r="E46" s="2"/>
      <c r="F46" s="2"/>
      <c r="H46" s="2">
        <f>H45+10/1440</f>
        <v>0.7777777777777778</v>
      </c>
      <c r="I46" s="2">
        <f>I45+10/1440</f>
        <v>0.7256944444444444</v>
      </c>
      <c r="J46" s="2">
        <f>J45+10/1440</f>
        <v>0.673611111111111</v>
      </c>
      <c r="K46" s="15">
        <f>J45-Y39</f>
        <v>0.03680555555555565</v>
      </c>
      <c r="L46" s="2"/>
      <c r="M46" s="5"/>
      <c r="N46" s="7" t="s">
        <v>0</v>
      </c>
      <c r="Q46" s="2"/>
      <c r="R46" s="2">
        <f>R47+17/1440</f>
        <v>0.709722222222222</v>
      </c>
      <c r="S46" s="2">
        <f>S47+17/1440</f>
        <v>0.7618055555555554</v>
      </c>
      <c r="T46" s="2">
        <f>T47+17/1440</f>
        <v>0.8138888888888888</v>
      </c>
      <c r="X46" s="2"/>
      <c r="Y46" s="2"/>
      <c r="Z46" s="2"/>
      <c r="AA46" s="2"/>
      <c r="AB46" s="2"/>
      <c r="AC46" s="2"/>
    </row>
    <row r="47" spans="1:29" ht="13.5" thickBot="1">
      <c r="A47" s="22"/>
      <c r="B47" s="22"/>
      <c r="C47" s="2"/>
      <c r="D47" s="2"/>
      <c r="E47" s="2"/>
      <c r="F47" s="2"/>
      <c r="H47" s="2">
        <f>H46+17/1440</f>
        <v>0.7895833333333333</v>
      </c>
      <c r="I47" s="2">
        <f>I46+17/1440</f>
        <v>0.7374999999999999</v>
      </c>
      <c r="J47" s="2">
        <f>J46+17/1440</f>
        <v>0.6854166666666666</v>
      </c>
      <c r="L47" s="2"/>
      <c r="M47" s="5"/>
      <c r="N47" s="7" t="s">
        <v>10</v>
      </c>
      <c r="Q47" s="2"/>
      <c r="R47" s="2">
        <f>R48+9/1440</f>
        <v>0.6979166666666665</v>
      </c>
      <c r="S47" s="2">
        <f>S48+9/1440</f>
        <v>0.7499999999999999</v>
      </c>
      <c r="T47" s="2">
        <f>T48+9/1440</f>
        <v>0.8020833333333333</v>
      </c>
      <c r="U47" s="2"/>
      <c r="V47" s="2"/>
      <c r="X47" s="2"/>
      <c r="Y47" s="2"/>
      <c r="Z47" s="2"/>
      <c r="AA47" s="2"/>
      <c r="AB47" s="2"/>
      <c r="AC47" s="2"/>
    </row>
    <row r="48" spans="1:29" ht="13.5" thickBot="1">
      <c r="A48" s="22"/>
      <c r="B48" s="22"/>
      <c r="C48" s="2"/>
      <c r="D48" s="2"/>
      <c r="E48" s="2"/>
      <c r="F48" s="2"/>
      <c r="H48" s="2">
        <f>H47+8/1440</f>
        <v>0.7951388888888888</v>
      </c>
      <c r="I48" s="2">
        <f>I47+8/1440</f>
        <v>0.7430555555555555</v>
      </c>
      <c r="J48" s="2">
        <f>J47+8/1440</f>
        <v>0.6909722222222221</v>
      </c>
      <c r="L48" s="2"/>
      <c r="M48" s="5"/>
      <c r="N48" s="7" t="s">
        <v>16</v>
      </c>
      <c r="Q48" s="2"/>
      <c r="R48" s="5">
        <f>J48+1/1440</f>
        <v>0.6916666666666665</v>
      </c>
      <c r="S48" s="5">
        <f>R48+75/1440</f>
        <v>0.7437499999999999</v>
      </c>
      <c r="T48" s="5">
        <f>S48+75/1440</f>
        <v>0.7958333333333333</v>
      </c>
      <c r="U48" s="5"/>
      <c r="V48" s="2"/>
      <c r="X48" s="2"/>
      <c r="Y48" s="2"/>
      <c r="Z48" s="2"/>
      <c r="AA48" s="19">
        <f>SUM(AA14:AA44)</f>
        <v>1.6138888888888883</v>
      </c>
      <c r="AB48" s="19">
        <f>SUM(AB14:AB44)</f>
        <v>1.7284722222222215</v>
      </c>
      <c r="AC48" s="2"/>
    </row>
    <row r="49" spans="1:29" ht="12.75">
      <c r="A49" s="22"/>
      <c r="B49" s="22"/>
      <c r="C49" s="2"/>
      <c r="D49" s="2"/>
      <c r="E49" s="2"/>
      <c r="F49" s="2"/>
      <c r="G49" s="2"/>
      <c r="I49" s="2"/>
      <c r="J49" s="2"/>
      <c r="K49" s="2"/>
      <c r="L49" s="2"/>
      <c r="M49" s="5"/>
      <c r="Q49" s="2"/>
      <c r="R49" s="2"/>
      <c r="S49" s="2"/>
      <c r="T49" s="2"/>
      <c r="U49" s="4"/>
      <c r="Y49" s="24"/>
      <c r="Z49" s="25"/>
      <c r="AA49" s="2"/>
      <c r="AB49" s="2"/>
      <c r="AC49" s="2"/>
    </row>
    <row r="50" spans="1:29" ht="13.5" thickBot="1">
      <c r="A50" s="22"/>
      <c r="B50" s="22"/>
      <c r="C50" s="2"/>
      <c r="D50" s="2"/>
      <c r="E50" s="2"/>
      <c r="F50" s="2"/>
      <c r="G50" s="2"/>
      <c r="L50" s="2"/>
      <c r="M50" s="5"/>
      <c r="Q50" s="2"/>
      <c r="U50" s="4"/>
      <c r="Y50" s="28"/>
      <c r="Z50" s="26"/>
      <c r="AA50" s="2"/>
      <c r="AB50" s="2"/>
      <c r="AC50" s="2"/>
    </row>
    <row r="51" spans="1:29" ht="12.75">
      <c r="A51" s="22"/>
      <c r="B51" s="22"/>
      <c r="C51" s="2"/>
      <c r="D51" s="2"/>
      <c r="E51" s="2"/>
      <c r="F51" s="2"/>
      <c r="G51" s="2"/>
      <c r="N51" s="4" t="s">
        <v>11</v>
      </c>
      <c r="O51" s="17">
        <f>A39+A27+A15</f>
        <v>62.2</v>
      </c>
      <c r="Q51" s="2"/>
      <c r="U51" s="4"/>
      <c r="Y51" s="44"/>
      <c r="Z51" s="45"/>
      <c r="AC51" s="2"/>
    </row>
    <row r="52" spans="1:16" ht="12.75">
      <c r="A52" s="22"/>
      <c r="B52" s="17" t="s">
        <v>17</v>
      </c>
      <c r="C52" s="2"/>
      <c r="D52" s="2"/>
      <c r="E52" s="2"/>
      <c r="F52" s="5" t="s">
        <v>18</v>
      </c>
      <c r="G52" s="2"/>
      <c r="P52" s="17"/>
    </row>
    <row r="53" spans="1:2" ht="12.75">
      <c r="A53" s="22"/>
      <c r="B53" s="22"/>
    </row>
    <row r="54" spans="2:6" ht="12.75">
      <c r="B54" s="4"/>
      <c r="F54" s="4"/>
    </row>
    <row r="55" ht="12.75">
      <c r="F55" s="27"/>
    </row>
    <row r="56" ht="12.75">
      <c r="F56" s="27"/>
    </row>
    <row r="57" ht="12.75">
      <c r="F57" s="27"/>
    </row>
    <row r="59" spans="2:7" ht="12.75">
      <c r="B59" s="4"/>
      <c r="F59" s="4"/>
      <c r="G59" s="4"/>
    </row>
    <row r="60" spans="6:8" ht="12.75">
      <c r="F60" s="27"/>
      <c r="G60" s="22"/>
      <c r="H60" s="22"/>
    </row>
    <row r="61" ht="12.75">
      <c r="H61" s="22"/>
    </row>
    <row r="62" ht="12.75">
      <c r="H62" s="22"/>
    </row>
    <row r="63" ht="12.75">
      <c r="H63" s="22"/>
    </row>
  </sheetData>
  <sheetProtection/>
  <mergeCells count="1">
    <mergeCell ref="Y51:Z51"/>
  </mergeCells>
  <printOptions gridLines="1"/>
  <pageMargins left="0.1968503937007874" right="0" top="0" bottom="0" header="0.5118110236220472" footer="0.5118110236220472"/>
  <pageSetup blackAndWhite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selection activeCell="R11" sqref="R11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5.00390625" style="0" customWidth="1"/>
    <col min="4" max="4" width="5.375" style="0" customWidth="1"/>
    <col min="5" max="5" width="6.00390625" style="0" customWidth="1"/>
    <col min="6" max="6" width="5.375" style="0" customWidth="1"/>
    <col min="7" max="7" width="5.875" style="0" customWidth="1"/>
    <col min="8" max="8" width="5.625" style="0" customWidth="1"/>
    <col min="9" max="9" width="5.75390625" style="0" customWidth="1"/>
    <col min="10" max="10" width="5.25390625" style="0" customWidth="1"/>
    <col min="11" max="12" width="5.375" style="0" customWidth="1"/>
    <col min="13" max="13" width="5.625" style="0" customWidth="1"/>
    <col min="14" max="14" width="4.25390625" style="0" customWidth="1"/>
    <col min="15" max="15" width="4.375" style="4" customWidth="1"/>
    <col min="16" max="16" width="20.25390625" style="7" bestFit="1" customWidth="1"/>
    <col min="17" max="17" width="4.625" style="4" customWidth="1"/>
    <col min="18" max="18" width="4.625" style="4" bestFit="1" customWidth="1"/>
    <col min="19" max="19" width="5.00390625" style="0" customWidth="1"/>
    <col min="20" max="20" width="5.75390625" style="0" customWidth="1"/>
    <col min="21" max="22" width="5.375" style="0" customWidth="1"/>
    <col min="23" max="24" width="5.25390625" style="0" customWidth="1"/>
    <col min="25" max="25" width="5.625" style="0" customWidth="1"/>
    <col min="26" max="27" width="5.25390625" style="0" customWidth="1"/>
    <col min="28" max="30" width="5.875" style="0" customWidth="1"/>
    <col min="31" max="31" width="6.625" style="0" customWidth="1"/>
    <col min="32" max="32" width="7.00390625" style="0" customWidth="1"/>
    <col min="33" max="33" width="5.75390625" style="0" customWidth="1"/>
  </cols>
  <sheetData>
    <row r="1" spans="7:40" s="8" customFormat="1" ht="15.75">
      <c r="G1" s="11"/>
      <c r="L1" s="10"/>
      <c r="M1" s="10"/>
      <c r="N1" s="10"/>
      <c r="P1" s="9"/>
      <c r="Q1" s="1"/>
      <c r="R1" s="9"/>
      <c r="S1" s="9"/>
      <c r="U1" s="9"/>
      <c r="V1"/>
      <c r="W1"/>
      <c r="AD1" s="11"/>
      <c r="AH1"/>
      <c r="AL1" s="11"/>
      <c r="AM1" s="11"/>
      <c r="AN1" s="11"/>
    </row>
    <row r="2" spans="3:40" s="8" customFormat="1" ht="15.75">
      <c r="C2"/>
      <c r="G2" s="11"/>
      <c r="L2" s="10"/>
      <c r="M2" s="10"/>
      <c r="N2" s="10"/>
      <c r="P2" s="9"/>
      <c r="Q2" s="1"/>
      <c r="R2" s="9"/>
      <c r="S2" s="9"/>
      <c r="U2" s="9"/>
      <c r="V2"/>
      <c r="W2"/>
      <c r="AD2" s="11"/>
      <c r="AH2"/>
      <c r="AL2" s="11"/>
      <c r="AM2" s="11"/>
      <c r="AN2" s="11"/>
    </row>
    <row r="3" spans="7:40" s="8" customFormat="1" ht="15.75">
      <c r="G3" s="11"/>
      <c r="L3" s="10"/>
      <c r="M3" s="10"/>
      <c r="N3" s="10"/>
      <c r="P3" s="9"/>
      <c r="Q3" s="1"/>
      <c r="R3" s="9"/>
      <c r="S3" s="9"/>
      <c r="U3" s="9"/>
      <c r="V3"/>
      <c r="W3"/>
      <c r="X3" s="11"/>
      <c r="AD3" s="11"/>
      <c r="AH3"/>
      <c r="AL3" s="11"/>
      <c r="AM3" s="11"/>
      <c r="AN3" s="11"/>
    </row>
    <row r="4" spans="3:40" s="8" customFormat="1" ht="15.75">
      <c r="C4" s="11"/>
      <c r="D4" s="11"/>
      <c r="E4" s="11"/>
      <c r="F4" s="11"/>
      <c r="G4" s="11"/>
      <c r="L4" s="10"/>
      <c r="M4" s="10"/>
      <c r="N4" s="10"/>
      <c r="P4" s="9"/>
      <c r="Q4" s="1"/>
      <c r="R4" s="9"/>
      <c r="S4" s="9"/>
      <c r="U4" s="9"/>
      <c r="V4"/>
      <c r="W4"/>
      <c r="AD4" s="11"/>
      <c r="AH4"/>
      <c r="AL4" s="11"/>
      <c r="AM4" s="11"/>
      <c r="AN4" s="11"/>
    </row>
    <row r="5" spans="6:40" s="8" customFormat="1" ht="15.75">
      <c r="F5"/>
      <c r="L5" s="10"/>
      <c r="M5" s="10"/>
      <c r="N5" s="10"/>
      <c r="P5" s="9"/>
      <c r="Q5" s="1"/>
      <c r="R5" s="9"/>
      <c r="S5" s="9"/>
      <c r="U5" s="9"/>
      <c r="V5"/>
      <c r="W5"/>
      <c r="AD5" s="11"/>
      <c r="AH5"/>
      <c r="AL5" s="11"/>
      <c r="AM5" s="11"/>
      <c r="AN5" s="11"/>
    </row>
    <row r="6" spans="9:40" s="8" customFormat="1" ht="15.75">
      <c r="I6" s="11"/>
      <c r="L6" s="10"/>
      <c r="M6" s="10"/>
      <c r="N6" s="10"/>
      <c r="P6" s="9"/>
      <c r="Q6" s="1"/>
      <c r="R6" s="9"/>
      <c r="S6" s="9"/>
      <c r="U6" s="9"/>
      <c r="V6"/>
      <c r="W6"/>
      <c r="X6"/>
      <c r="AF6" s="11"/>
      <c r="AH6"/>
      <c r="AL6" s="11"/>
      <c r="AM6" s="11"/>
      <c r="AN6" s="11"/>
    </row>
    <row r="7" spans="16:34" s="8" customFormat="1" ht="15.75">
      <c r="P7" s="12"/>
      <c r="U7" s="9"/>
      <c r="V7"/>
      <c r="W7"/>
      <c r="X7"/>
      <c r="AH7"/>
    </row>
    <row r="9" ht="12.75">
      <c r="P9" s="30"/>
    </row>
    <row r="10" ht="15.75">
      <c r="J10" s="1" t="s">
        <v>15</v>
      </c>
    </row>
    <row r="11" spans="16:18" ht="12.75">
      <c r="P11" s="7" t="s">
        <v>21</v>
      </c>
      <c r="R11" t="s">
        <v>24</v>
      </c>
    </row>
    <row r="12" spans="30:32" ht="12.75">
      <c r="AD12" t="s">
        <v>6</v>
      </c>
      <c r="AE12" t="s">
        <v>7</v>
      </c>
      <c r="AF12" t="s">
        <v>9</v>
      </c>
    </row>
    <row r="13" spans="16:32" ht="12.75">
      <c r="P13" s="7" t="s">
        <v>13</v>
      </c>
      <c r="Z13" s="2"/>
      <c r="AA13" s="2"/>
      <c r="AB13" s="2"/>
      <c r="AC13" s="2"/>
      <c r="AD13" s="2" t="s">
        <v>22</v>
      </c>
      <c r="AE13" s="2" t="s">
        <v>22</v>
      </c>
      <c r="AF13" t="s">
        <v>4</v>
      </c>
    </row>
    <row r="14" spans="1:31" ht="13.5" thickBot="1">
      <c r="A14" t="s">
        <v>14</v>
      </c>
      <c r="Z14" s="2"/>
      <c r="AA14" s="2"/>
      <c r="AB14" s="2"/>
      <c r="AC14" s="2"/>
      <c r="AD14" s="2"/>
      <c r="AE14" s="2"/>
    </row>
    <row r="15" spans="1:32" ht="12.75">
      <c r="A15" s="22">
        <v>21</v>
      </c>
      <c r="B15" s="22"/>
      <c r="C15" s="22"/>
      <c r="D15" s="22"/>
      <c r="E15" s="5">
        <f aca="true" t="shared" si="0" ref="E15:L15">F15+93/1440</f>
        <v>0.7451388888888889</v>
      </c>
      <c r="F15" s="5">
        <f t="shared" si="0"/>
        <v>0.6805555555555556</v>
      </c>
      <c r="G15" s="5">
        <f t="shared" si="0"/>
        <v>0.6159722222222223</v>
      </c>
      <c r="H15" s="5">
        <f t="shared" si="0"/>
        <v>0.5513888888888889</v>
      </c>
      <c r="I15" s="5">
        <f t="shared" si="0"/>
        <v>0.48680555555555555</v>
      </c>
      <c r="J15" s="5">
        <v>0.4222222222222222</v>
      </c>
      <c r="K15" s="14" t="s">
        <v>5</v>
      </c>
      <c r="L15" s="5">
        <f t="shared" si="0"/>
        <v>0.3145833333333333</v>
      </c>
      <c r="M15" s="5">
        <v>0.25</v>
      </c>
      <c r="N15" s="5">
        <f>M15-32/1440</f>
        <v>0.22777777777777777</v>
      </c>
      <c r="P15" s="20" t="s">
        <v>1</v>
      </c>
      <c r="Q15" s="7">
        <v>10</v>
      </c>
      <c r="T15" s="2">
        <f aca="true" t="shared" si="1" ref="T15:AA15">T16+10/1440</f>
        <v>0.3125</v>
      </c>
      <c r="U15" s="2">
        <f t="shared" si="1"/>
        <v>0.3770833333333333</v>
      </c>
      <c r="V15" s="2"/>
      <c r="W15" s="2">
        <f t="shared" si="1"/>
        <v>0.4847222222222222</v>
      </c>
      <c r="X15" s="2">
        <f t="shared" si="1"/>
        <v>0.5493055555555555</v>
      </c>
      <c r="Y15" s="2">
        <f t="shared" si="1"/>
        <v>0.6138888888888888</v>
      </c>
      <c r="Z15" s="2">
        <f t="shared" si="1"/>
        <v>0.6784722222222221</v>
      </c>
      <c r="AA15" s="2">
        <f t="shared" si="1"/>
        <v>0.7430555555555555</v>
      </c>
      <c r="AD15" s="2">
        <f>J24-K16-M15-M22</f>
        <v>0.6638888888888886</v>
      </c>
      <c r="AE15" s="2">
        <f>G17-K16-N15</f>
        <v>0.3618055555555556</v>
      </c>
      <c r="AF15" s="2">
        <f>J24+5/1440</f>
        <v>0.9881944444444444</v>
      </c>
    </row>
    <row r="16" spans="1:32" ht="13.5" thickBot="1">
      <c r="A16" s="22"/>
      <c r="B16" s="22">
        <f>11*16+10*16.2</f>
        <v>338</v>
      </c>
      <c r="C16" s="22"/>
      <c r="D16" s="22"/>
      <c r="E16" s="2">
        <f aca="true" t="shared" si="2" ref="E16:M16">E15+10/1440</f>
        <v>0.7520833333333333</v>
      </c>
      <c r="F16" s="2">
        <f t="shared" si="2"/>
        <v>0.6875</v>
      </c>
      <c r="G16" s="2">
        <f t="shared" si="2"/>
        <v>0.6229166666666667</v>
      </c>
      <c r="H16" s="2">
        <f t="shared" si="2"/>
        <v>0.5583333333333333</v>
      </c>
      <c r="I16" s="2">
        <f t="shared" si="2"/>
        <v>0.49374999999999997</v>
      </c>
      <c r="J16" s="2">
        <f t="shared" si="2"/>
        <v>0.42916666666666664</v>
      </c>
      <c r="K16" s="15">
        <f>J15-U15</f>
        <v>0.045138888888888895</v>
      </c>
      <c r="L16" s="2">
        <f t="shared" si="2"/>
        <v>0.32152777777777775</v>
      </c>
      <c r="M16" s="2">
        <f t="shared" si="2"/>
        <v>0.2569444444444444</v>
      </c>
      <c r="N16" s="2"/>
      <c r="O16" s="7">
        <v>10</v>
      </c>
      <c r="P16" s="20" t="s">
        <v>0</v>
      </c>
      <c r="Q16" s="7">
        <v>17</v>
      </c>
      <c r="T16" s="2">
        <f aca="true" t="shared" si="3" ref="T16:AA16">T17+17/1440</f>
        <v>0.3055555555555556</v>
      </c>
      <c r="U16" s="2">
        <f t="shared" si="3"/>
        <v>0.3701388888888889</v>
      </c>
      <c r="V16" s="2"/>
      <c r="W16" s="2">
        <f t="shared" si="3"/>
        <v>0.4777777777777778</v>
      </c>
      <c r="X16" s="2">
        <f t="shared" si="3"/>
        <v>0.5423611111111111</v>
      </c>
      <c r="Y16" s="13">
        <f t="shared" si="3"/>
        <v>0.6069444444444444</v>
      </c>
      <c r="Z16" s="2">
        <f t="shared" si="3"/>
        <v>0.6715277777777777</v>
      </c>
      <c r="AA16" s="2">
        <f t="shared" si="3"/>
        <v>0.736111111111111</v>
      </c>
      <c r="AD16" s="2"/>
      <c r="AE16" s="2"/>
      <c r="AF16" s="2"/>
    </row>
    <row r="17" spans="1:32" ht="13.5" thickBot="1">
      <c r="A17" s="22"/>
      <c r="B17" s="23">
        <f>16.2+3</f>
        <v>19.2</v>
      </c>
      <c r="E17" s="2">
        <f aca="true" t="shared" si="4" ref="E17:M17">E16+17/1440</f>
        <v>0.7638888888888888</v>
      </c>
      <c r="F17" s="13">
        <f t="shared" si="4"/>
        <v>0.6993055555555555</v>
      </c>
      <c r="G17" s="3">
        <f t="shared" si="4"/>
        <v>0.6347222222222222</v>
      </c>
      <c r="H17" s="2">
        <f t="shared" si="4"/>
        <v>0.5701388888888889</v>
      </c>
      <c r="I17" s="2">
        <f t="shared" si="4"/>
        <v>0.5055555555555555</v>
      </c>
      <c r="J17" s="2">
        <f t="shared" si="4"/>
        <v>0.4409722222222222</v>
      </c>
      <c r="K17" s="2"/>
      <c r="L17" s="2">
        <f t="shared" si="4"/>
        <v>0.3333333333333333</v>
      </c>
      <c r="M17" s="2">
        <f t="shared" si="4"/>
        <v>0.26875</v>
      </c>
      <c r="N17" s="2"/>
      <c r="O17" s="7">
        <v>17</v>
      </c>
      <c r="P17" s="20" t="s">
        <v>10</v>
      </c>
      <c r="Q17" s="7">
        <v>16</v>
      </c>
      <c r="T17" s="2">
        <f aca="true" t="shared" si="5" ref="T17:AA17">T18+16/1440</f>
        <v>0.29375</v>
      </c>
      <c r="U17" s="2">
        <f t="shared" si="5"/>
        <v>0.35833333333333334</v>
      </c>
      <c r="V17" s="2"/>
      <c r="W17" s="2">
        <f t="shared" si="5"/>
        <v>0.46597222222222223</v>
      </c>
      <c r="X17" s="2">
        <f t="shared" si="5"/>
        <v>0.5305555555555556</v>
      </c>
      <c r="Y17" s="13">
        <f t="shared" si="5"/>
        <v>0.5951388888888889</v>
      </c>
      <c r="Z17" s="2">
        <f t="shared" si="5"/>
        <v>0.6597222222222222</v>
      </c>
      <c r="AA17" s="2">
        <f t="shared" si="5"/>
        <v>0.7243055555555555</v>
      </c>
      <c r="AD17" s="2"/>
      <c r="AE17" s="2">
        <f>AF15-G17-M22</f>
        <v>0.3277777777777776</v>
      </c>
      <c r="AF17" s="2"/>
    </row>
    <row r="18" spans="1:32" ht="13.5" thickBot="1">
      <c r="A18" s="22"/>
      <c r="B18" s="22">
        <f>SUM(B16:B17)</f>
        <v>357.2</v>
      </c>
      <c r="C18" s="22"/>
      <c r="D18" s="22"/>
      <c r="E18" s="2">
        <f aca="true" t="shared" si="6" ref="E18:M18">E17+15/1440</f>
        <v>0.7743055555555555</v>
      </c>
      <c r="F18" s="2">
        <f t="shared" si="6"/>
        <v>0.7097222222222221</v>
      </c>
      <c r="G18" s="2">
        <f t="shared" si="6"/>
        <v>0.6451388888888888</v>
      </c>
      <c r="H18" s="2">
        <f t="shared" si="6"/>
        <v>0.5805555555555555</v>
      </c>
      <c r="I18" s="2">
        <f t="shared" si="6"/>
        <v>0.5159722222222222</v>
      </c>
      <c r="J18" s="2">
        <f t="shared" si="6"/>
        <v>0.4513888888888889</v>
      </c>
      <c r="K18" s="2"/>
      <c r="L18" s="2">
        <f t="shared" si="6"/>
        <v>0.34375</v>
      </c>
      <c r="M18" s="2">
        <f t="shared" si="6"/>
        <v>0.2791666666666667</v>
      </c>
      <c r="N18" s="2"/>
      <c r="O18" s="21">
        <v>15</v>
      </c>
      <c r="P18" s="20" t="s">
        <v>16</v>
      </c>
      <c r="Q18" s="21"/>
      <c r="T18" s="5">
        <f>M18+5/1440</f>
        <v>0.2826388888888889</v>
      </c>
      <c r="U18" s="5">
        <f>T18+93/1440</f>
        <v>0.3472222222222222</v>
      </c>
      <c r="V18" s="5"/>
      <c r="W18" s="5">
        <f>J18+5/1440</f>
        <v>0.4548611111111111</v>
      </c>
      <c r="X18" s="5">
        <f>W18+93/1440</f>
        <v>0.5194444444444445</v>
      </c>
      <c r="Y18" s="5">
        <f>X18+93/1440</f>
        <v>0.5840277777777778</v>
      </c>
      <c r="Z18" s="5">
        <f>Y18+93/1440</f>
        <v>0.6486111111111111</v>
      </c>
      <c r="AA18" s="5">
        <f>Z18+93/1440</f>
        <v>0.7131944444444445</v>
      </c>
      <c r="AD18" s="2"/>
      <c r="AE18" s="2"/>
      <c r="AF18" s="2"/>
    </row>
    <row r="19" spans="1:32" ht="12.75">
      <c r="A19" s="22"/>
      <c r="B19" s="22"/>
      <c r="C19" s="22"/>
      <c r="D19" s="22"/>
      <c r="E19" s="2"/>
      <c r="F19" s="2"/>
      <c r="H19" s="2"/>
      <c r="I19" s="2"/>
      <c r="J19" s="2"/>
      <c r="K19" s="2"/>
      <c r="L19" s="2"/>
      <c r="M19" s="2"/>
      <c r="N19" s="2"/>
      <c r="O19" s="4">
        <f>SUM(O15:O18)</f>
        <v>42</v>
      </c>
      <c r="Q19" s="4">
        <f>SUM(Q15:Q18)</f>
        <v>43</v>
      </c>
      <c r="S19" s="2"/>
      <c r="T19" s="2"/>
      <c r="U19" s="2"/>
      <c r="V19" s="2"/>
      <c r="W19" s="2"/>
      <c r="X19" s="2"/>
      <c r="AD19" s="2"/>
      <c r="AE19" s="2"/>
      <c r="AF19" s="2"/>
    </row>
    <row r="20" spans="1:32" ht="13.5" thickBot="1">
      <c r="A20" s="22"/>
      <c r="B20" s="22"/>
      <c r="C20" s="22"/>
      <c r="D20" s="22"/>
      <c r="E20" s="2"/>
      <c r="F20" s="2"/>
      <c r="H20" s="2"/>
      <c r="I20" s="2"/>
      <c r="J20" s="2"/>
      <c r="K20" s="2"/>
      <c r="L20" s="2"/>
      <c r="M20" s="2"/>
      <c r="N20" s="2"/>
      <c r="S20" s="2"/>
      <c r="T20" s="2"/>
      <c r="U20" s="2"/>
      <c r="V20" s="2"/>
      <c r="W20" s="2"/>
      <c r="X20" s="2"/>
      <c r="AD20" s="2"/>
      <c r="AE20" s="2"/>
      <c r="AF20" s="2"/>
    </row>
    <row r="21" spans="5:32" ht="12.75">
      <c r="E21" s="5"/>
      <c r="F21" s="5"/>
      <c r="G21" s="5"/>
      <c r="H21" s="5"/>
      <c r="I21" s="5"/>
      <c r="J21" s="5">
        <f>K21+89/1440</f>
        <v>0.9569444444444445</v>
      </c>
      <c r="K21" s="5">
        <f>L21+89/1440</f>
        <v>0.8951388888888889</v>
      </c>
      <c r="L21" s="5">
        <v>0.8333333333333334</v>
      </c>
      <c r="M21" s="14" t="s">
        <v>5</v>
      </c>
      <c r="N21" s="2"/>
      <c r="P21" s="20" t="s">
        <v>1</v>
      </c>
      <c r="Q21" s="7">
        <v>10</v>
      </c>
      <c r="S21" s="2"/>
      <c r="T21" s="2">
        <f>T22+10/1440</f>
        <v>0.8076388888888888</v>
      </c>
      <c r="U21" s="2"/>
      <c r="V21" s="2">
        <f>V22+10/1440</f>
        <v>0.8930555555555554</v>
      </c>
      <c r="W21" s="2">
        <f>W22+10/1440</f>
        <v>0.9562499999999998</v>
      </c>
      <c r="X21" s="2"/>
      <c r="Y21" s="2"/>
      <c r="Z21" s="2"/>
      <c r="AA21" s="2"/>
      <c r="AB21" s="2"/>
      <c r="AC21" s="2"/>
      <c r="AE21" s="2"/>
      <c r="AF21" s="2"/>
    </row>
    <row r="22" spans="5:32" ht="13.5" thickBot="1">
      <c r="E22" s="2"/>
      <c r="F22" s="2"/>
      <c r="G22" s="2"/>
      <c r="H22" s="2"/>
      <c r="I22" s="2"/>
      <c r="J22" s="2">
        <f>J21+10/1440</f>
        <v>0.9638888888888889</v>
      </c>
      <c r="K22" s="2">
        <f>K21+10/1440</f>
        <v>0.9020833333333333</v>
      </c>
      <c r="L22" s="2">
        <f>L21+10/1440</f>
        <v>0.8402777777777778</v>
      </c>
      <c r="M22" s="15">
        <f>L21-T21</f>
        <v>0.025694444444444575</v>
      </c>
      <c r="N22" s="2"/>
      <c r="O22" s="7">
        <v>10</v>
      </c>
      <c r="P22" s="20" t="s">
        <v>0</v>
      </c>
      <c r="Q22" s="7">
        <v>16</v>
      </c>
      <c r="S22" s="2"/>
      <c r="T22" s="2">
        <f>T23+17/1440</f>
        <v>0.8006944444444444</v>
      </c>
      <c r="U22" s="2"/>
      <c r="V22" s="2">
        <f>V23+16/1440</f>
        <v>0.886111111111111</v>
      </c>
      <c r="W22" s="2">
        <f>W23+17/1440</f>
        <v>0.9493055555555554</v>
      </c>
      <c r="X22" s="2"/>
      <c r="Y22" s="2"/>
      <c r="Z22" s="2"/>
      <c r="AA22" s="2"/>
      <c r="AB22" s="2"/>
      <c r="AC22" s="2"/>
      <c r="AD22" s="2"/>
      <c r="AE22" s="2"/>
      <c r="AF22" s="2"/>
    </row>
    <row r="23" spans="6:32" ht="12.75">
      <c r="F23" s="2"/>
      <c r="G23" s="2"/>
      <c r="H23" s="2"/>
      <c r="I23" s="2"/>
      <c r="J23" s="2">
        <f>J22+16/1440</f>
        <v>0.975</v>
      </c>
      <c r="K23" s="2">
        <f>K22+16/1440</f>
        <v>0.9131944444444444</v>
      </c>
      <c r="L23" s="2">
        <f>L22+16/1440</f>
        <v>0.8513888888888889</v>
      </c>
      <c r="M23" s="2"/>
      <c r="N23" s="2"/>
      <c r="O23" s="7">
        <v>16</v>
      </c>
      <c r="P23" s="20" t="s">
        <v>10</v>
      </c>
      <c r="Q23" s="7">
        <v>15</v>
      </c>
      <c r="S23" s="2"/>
      <c r="T23" s="2">
        <f>T24+16/1440</f>
        <v>0.7888888888888889</v>
      </c>
      <c r="U23" s="2"/>
      <c r="V23" s="2">
        <f>V24+15/1440</f>
        <v>0.8749999999999999</v>
      </c>
      <c r="W23" s="2">
        <f>W24+16/1440</f>
        <v>0.9374999999999999</v>
      </c>
      <c r="X23" s="2"/>
      <c r="Y23" s="2"/>
      <c r="Z23" s="2"/>
      <c r="AA23" s="2"/>
      <c r="AB23" s="2"/>
      <c r="AC23" s="2"/>
      <c r="AD23" s="2"/>
      <c r="AE23" s="2"/>
      <c r="AF23" s="2"/>
    </row>
    <row r="24" spans="7:32" ht="13.5" thickBot="1">
      <c r="G24" s="2"/>
      <c r="H24" s="2"/>
      <c r="I24" s="4" t="s">
        <v>12</v>
      </c>
      <c r="J24" s="2">
        <f>J23+14/1440</f>
        <v>0.9847222222222222</v>
      </c>
      <c r="K24" s="2">
        <f>K23+14/1440</f>
        <v>0.9229166666666666</v>
      </c>
      <c r="L24" s="2">
        <f>L23+14/1440</f>
        <v>0.861111111111111</v>
      </c>
      <c r="M24" s="2"/>
      <c r="N24" s="2"/>
      <c r="O24" s="21">
        <v>14</v>
      </c>
      <c r="P24" s="20" t="s">
        <v>16</v>
      </c>
      <c r="Q24" s="21"/>
      <c r="S24" s="2"/>
      <c r="T24" s="5">
        <f>AA18+93/1440</f>
        <v>0.7777777777777778</v>
      </c>
      <c r="U24" s="5"/>
      <c r="V24" s="5">
        <f>L24+5/1440</f>
        <v>0.8645833333333333</v>
      </c>
      <c r="W24" s="5">
        <f>V24+89/1440</f>
        <v>0.9263888888888888</v>
      </c>
      <c r="X24" s="5"/>
      <c r="Y24" s="5"/>
      <c r="Z24" s="5"/>
      <c r="AA24" s="5"/>
      <c r="AB24" s="5"/>
      <c r="AC24" s="5"/>
      <c r="AD24" s="2"/>
      <c r="AE24" s="2"/>
      <c r="AF24" s="2"/>
    </row>
    <row r="25" spans="1:32" ht="12.75">
      <c r="A25" s="22"/>
      <c r="B25" s="22"/>
      <c r="C25" s="22"/>
      <c r="D25" s="22"/>
      <c r="E25" s="2"/>
      <c r="F25" s="2"/>
      <c r="H25" s="2"/>
      <c r="I25" s="2"/>
      <c r="J25" s="2"/>
      <c r="K25" s="2"/>
      <c r="L25" s="2"/>
      <c r="M25" s="2"/>
      <c r="N25" s="2"/>
      <c r="O25" s="4">
        <f>SUM(O22:O24)</f>
        <v>40</v>
      </c>
      <c r="Q25" s="4">
        <f>SUM(Q21:Q24)</f>
        <v>41</v>
      </c>
      <c r="S25" s="2"/>
      <c r="T25" s="2"/>
      <c r="U25" s="2"/>
      <c r="V25" s="2"/>
      <c r="W25" s="2"/>
      <c r="X25" s="2"/>
      <c r="AD25" s="2"/>
      <c r="AE25" s="2"/>
      <c r="AF25" s="2"/>
    </row>
    <row r="26" spans="1:32" ht="13.5" thickBot="1">
      <c r="A26" s="22"/>
      <c r="B26" s="22"/>
      <c r="C26" s="22"/>
      <c r="D26" s="22"/>
      <c r="E26" s="2"/>
      <c r="F26" s="2"/>
      <c r="H26" s="2"/>
      <c r="I26" s="2"/>
      <c r="J26" s="2"/>
      <c r="K26" s="2"/>
      <c r="L26" s="2"/>
      <c r="M26" s="2"/>
      <c r="N26" s="2"/>
      <c r="S26" s="2"/>
      <c r="T26" s="2"/>
      <c r="U26" s="2"/>
      <c r="V26" s="2"/>
      <c r="W26" s="2"/>
      <c r="X26" s="2"/>
      <c r="AD26" s="2"/>
      <c r="AE26" s="2"/>
      <c r="AF26" s="2"/>
    </row>
    <row r="27" spans="1:32" ht="12.75">
      <c r="A27" s="22">
        <v>14.7</v>
      </c>
      <c r="B27" s="22"/>
      <c r="C27" s="22"/>
      <c r="D27" s="5">
        <f>E27+93/1440</f>
        <v>0.7979166666666666</v>
      </c>
      <c r="E27" s="5">
        <f aca="true" t="shared" si="7" ref="E27:L27">F27+93/1440</f>
        <v>0.7333333333333333</v>
      </c>
      <c r="F27" s="5">
        <v>0.66875</v>
      </c>
      <c r="G27" s="14" t="s">
        <v>5</v>
      </c>
      <c r="H27" s="5">
        <f t="shared" si="7"/>
        <v>0.5729166666666666</v>
      </c>
      <c r="I27" s="5">
        <v>0.5083333333333333</v>
      </c>
      <c r="J27" s="14" t="s">
        <v>5</v>
      </c>
      <c r="K27" s="5">
        <f t="shared" si="7"/>
        <v>0.4006944444444444</v>
      </c>
      <c r="L27" s="5">
        <f t="shared" si="7"/>
        <v>0.3361111111111111</v>
      </c>
      <c r="M27" s="5">
        <v>0.27152777777777776</v>
      </c>
      <c r="N27" s="5">
        <f>M27-32/1440</f>
        <v>0.24930555555555553</v>
      </c>
      <c r="O27" s="17"/>
      <c r="P27" s="7" t="s">
        <v>2</v>
      </c>
      <c r="Q27" s="4">
        <v>6.1</v>
      </c>
      <c r="T27" s="2">
        <f aca="true" t="shared" si="8" ref="T27:AB27">T28+10/1440</f>
        <v>0.33402777777777776</v>
      </c>
      <c r="U27" s="2">
        <f t="shared" si="8"/>
        <v>0.3986111111111111</v>
      </c>
      <c r="V27" s="2">
        <f t="shared" si="8"/>
        <v>0.4631944444444444</v>
      </c>
      <c r="W27" s="2"/>
      <c r="X27" s="2">
        <f t="shared" si="8"/>
        <v>0.5708333333333331</v>
      </c>
      <c r="Y27" s="2">
        <f t="shared" si="8"/>
        <v>0.6354166666666664</v>
      </c>
      <c r="Z27" s="2"/>
      <c r="AA27" s="2">
        <f t="shared" si="8"/>
        <v>0.7312499999999997</v>
      </c>
      <c r="AB27" s="2">
        <f t="shared" si="8"/>
        <v>0.7958333333333331</v>
      </c>
      <c r="AC27" s="2"/>
      <c r="AD27" s="2">
        <f>D29-G28-J28-M27</f>
        <v>0.4666666666666664</v>
      </c>
      <c r="AE27" s="2">
        <f>AF27-J28-G28-N27</f>
        <v>0.4951388888888886</v>
      </c>
      <c r="AF27" s="2">
        <f>D29+9/1440</f>
        <v>0.8229166666666665</v>
      </c>
    </row>
    <row r="28" spans="1:32" ht="13.5" thickBot="1">
      <c r="A28" s="22"/>
      <c r="B28" s="22">
        <f>7*16+7*16.2+11.9</f>
        <v>237.29999999999998</v>
      </c>
      <c r="D28" s="2">
        <f aca="true" t="shared" si="9" ref="D28:M28">D27+10/1440</f>
        <v>0.804861111111111</v>
      </c>
      <c r="E28" s="2">
        <f t="shared" si="9"/>
        <v>0.7402777777777777</v>
      </c>
      <c r="F28" s="2">
        <f t="shared" si="9"/>
        <v>0.6756944444444444</v>
      </c>
      <c r="G28" s="15">
        <f>F27-Y27</f>
        <v>0.03333333333333355</v>
      </c>
      <c r="H28" s="2">
        <f t="shared" si="9"/>
        <v>0.579861111111111</v>
      </c>
      <c r="I28" s="2">
        <f t="shared" si="9"/>
        <v>0.5152777777777777</v>
      </c>
      <c r="J28" s="15">
        <f>I27-V27</f>
        <v>0.045138888888888895</v>
      </c>
      <c r="K28" s="2">
        <f t="shared" si="9"/>
        <v>0.40763888888888883</v>
      </c>
      <c r="L28" s="2">
        <f t="shared" si="9"/>
        <v>0.3430555555555555</v>
      </c>
      <c r="M28" s="2">
        <f t="shared" si="9"/>
        <v>0.2784722222222222</v>
      </c>
      <c r="N28" s="2"/>
      <c r="O28" s="17">
        <v>6.1</v>
      </c>
      <c r="P28" s="7" t="s">
        <v>0</v>
      </c>
      <c r="Q28" s="4">
        <v>5.8</v>
      </c>
      <c r="T28" s="2">
        <f aca="true" t="shared" si="10" ref="T28:AB28">T29+17/1440</f>
        <v>0.32708333333333334</v>
      </c>
      <c r="U28" s="2">
        <f t="shared" si="10"/>
        <v>0.39166666666666666</v>
      </c>
      <c r="V28" s="2">
        <f t="shared" si="10"/>
        <v>0.45625</v>
      </c>
      <c r="W28" s="2"/>
      <c r="X28" s="2">
        <f t="shared" si="10"/>
        <v>0.5638888888888887</v>
      </c>
      <c r="Y28" s="2">
        <f t="shared" si="10"/>
        <v>0.628472222222222</v>
      </c>
      <c r="Z28" s="2"/>
      <c r="AA28" s="2">
        <f t="shared" si="10"/>
        <v>0.7243055555555553</v>
      </c>
      <c r="AB28" s="2">
        <f t="shared" si="10"/>
        <v>0.7888888888888886</v>
      </c>
      <c r="AC28" s="2"/>
      <c r="AD28" s="2"/>
      <c r="AE28" s="2"/>
      <c r="AF28" s="2"/>
    </row>
    <row r="29" spans="1:32" ht="13.5" thickBot="1">
      <c r="A29" s="22"/>
      <c r="B29" s="23">
        <f>4.4+16.2</f>
        <v>20.6</v>
      </c>
      <c r="C29" s="4" t="s">
        <v>12</v>
      </c>
      <c r="D29" s="2">
        <f>D28+17/1440</f>
        <v>0.8166666666666665</v>
      </c>
      <c r="E29" s="2">
        <f>E28+17/1440</f>
        <v>0.7520833333333332</v>
      </c>
      <c r="F29" s="13">
        <f>F28+17/1440</f>
        <v>0.6874999999999999</v>
      </c>
      <c r="G29" s="2"/>
      <c r="H29" s="2">
        <f>H28+17/1440</f>
        <v>0.5916666666666666</v>
      </c>
      <c r="I29" s="2">
        <f>I28+17/1440</f>
        <v>0.5270833333333332</v>
      </c>
      <c r="J29" s="2"/>
      <c r="K29" s="2">
        <f>K28+17/1440</f>
        <v>0.4194444444444444</v>
      </c>
      <c r="L29" s="2">
        <f>L28+17/1440</f>
        <v>0.35486111111111107</v>
      </c>
      <c r="M29" s="2">
        <f>M28+17/1440</f>
        <v>0.29027777777777775</v>
      </c>
      <c r="N29" s="2"/>
      <c r="O29" s="17">
        <v>5.8</v>
      </c>
      <c r="P29" s="7" t="s">
        <v>10</v>
      </c>
      <c r="Q29" s="4">
        <v>4.3</v>
      </c>
      <c r="T29" s="2">
        <f aca="true" t="shared" si="11" ref="T29:AB29">T30+16/1440</f>
        <v>0.31527777777777777</v>
      </c>
      <c r="U29" s="2">
        <f t="shared" si="11"/>
        <v>0.3798611111111111</v>
      </c>
      <c r="V29" s="2">
        <f t="shared" si="11"/>
        <v>0.4444444444444444</v>
      </c>
      <c r="W29" s="2"/>
      <c r="X29" s="2">
        <f t="shared" si="11"/>
        <v>0.5520833333333331</v>
      </c>
      <c r="Y29" s="2">
        <f t="shared" si="11"/>
        <v>0.6166666666666665</v>
      </c>
      <c r="Z29" s="2"/>
      <c r="AA29" s="2">
        <f t="shared" si="11"/>
        <v>0.7124999999999998</v>
      </c>
      <c r="AB29" s="2">
        <f t="shared" si="11"/>
        <v>0.7770833333333331</v>
      </c>
      <c r="AC29" s="2"/>
      <c r="AD29" s="2"/>
      <c r="AE29" s="2"/>
      <c r="AF29" s="2"/>
    </row>
    <row r="30" spans="1:32" ht="13.5" thickBot="1">
      <c r="A30" s="22"/>
      <c r="B30" s="22">
        <f>SUM(B28:B29)</f>
        <v>257.9</v>
      </c>
      <c r="C30" s="22"/>
      <c r="D30" s="22"/>
      <c r="E30" s="2">
        <f aca="true" t="shared" si="12" ref="E30:M30">E29+15/1440</f>
        <v>0.7624999999999998</v>
      </c>
      <c r="F30" s="2">
        <f t="shared" si="12"/>
        <v>0.6979166666666665</v>
      </c>
      <c r="G30" s="2"/>
      <c r="H30" s="2">
        <f t="shared" si="12"/>
        <v>0.6020833333333332</v>
      </c>
      <c r="I30" s="2">
        <f t="shared" si="12"/>
        <v>0.5374999999999999</v>
      </c>
      <c r="J30" s="2"/>
      <c r="K30" s="2">
        <f t="shared" si="12"/>
        <v>0.4298611111111111</v>
      </c>
      <c r="L30" s="2">
        <f t="shared" si="12"/>
        <v>0.36527777777777776</v>
      </c>
      <c r="M30" s="2">
        <f t="shared" si="12"/>
        <v>0.30069444444444443</v>
      </c>
      <c r="N30" s="2"/>
      <c r="O30" s="18">
        <v>4.1</v>
      </c>
      <c r="P30" s="7" t="s">
        <v>16</v>
      </c>
      <c r="Q30" s="6"/>
      <c r="T30" s="5">
        <f>M30+5/1440</f>
        <v>0.30416666666666664</v>
      </c>
      <c r="U30" s="5">
        <f>T30+93/1440</f>
        <v>0.36874999999999997</v>
      </c>
      <c r="V30" s="5">
        <f>U30+93/1440</f>
        <v>0.4333333333333333</v>
      </c>
      <c r="W30" s="5"/>
      <c r="X30" s="5">
        <f>I30+5/1440</f>
        <v>0.5409722222222221</v>
      </c>
      <c r="Y30" s="5">
        <f>X30+93/1440</f>
        <v>0.6055555555555554</v>
      </c>
      <c r="Z30" s="5"/>
      <c r="AA30" s="5">
        <f>F30+5/1440</f>
        <v>0.7013888888888887</v>
      </c>
      <c r="AB30" s="5">
        <f>AA30+93/1440</f>
        <v>0.765972222222222</v>
      </c>
      <c r="AC30" s="5"/>
      <c r="AD30" s="2"/>
      <c r="AE30" s="2"/>
      <c r="AF30" s="2"/>
    </row>
    <row r="31" spans="1:32" ht="12.75">
      <c r="A31" s="22"/>
      <c r="B31" s="22"/>
      <c r="C31" s="22"/>
      <c r="D31" s="22"/>
      <c r="E31" s="2"/>
      <c r="F31" s="2"/>
      <c r="G31" s="2"/>
      <c r="H31" s="2"/>
      <c r="I31" s="2"/>
      <c r="K31" s="2"/>
      <c r="L31" s="2"/>
      <c r="M31" s="2"/>
      <c r="N31" s="2"/>
      <c r="O31" s="17">
        <f>SUM(O27:O30)</f>
        <v>15.999999999999998</v>
      </c>
      <c r="Q31" s="17">
        <f>SUM(Q27:Q30)</f>
        <v>16.2</v>
      </c>
      <c r="S31" s="2"/>
      <c r="T31" s="2"/>
      <c r="U31" s="2"/>
      <c r="V31" s="2"/>
      <c r="W31" s="2"/>
      <c r="X31" s="2"/>
      <c r="Z31" s="2"/>
      <c r="AA31" s="2"/>
      <c r="AB31" s="2"/>
      <c r="AC31" s="2"/>
      <c r="AD31" s="2"/>
      <c r="AE31" s="2"/>
      <c r="AF31" s="2"/>
    </row>
    <row r="32" spans="1:32" ht="12.75">
      <c r="A32" s="22"/>
      <c r="B32" s="22"/>
      <c r="C32" s="22"/>
      <c r="D32" s="22"/>
      <c r="E32" s="2"/>
      <c r="F32" s="2"/>
      <c r="G32" s="2"/>
      <c r="H32" s="2"/>
      <c r="I32" s="2"/>
      <c r="K32" s="2"/>
      <c r="L32" s="2"/>
      <c r="M32" s="2"/>
      <c r="N32" s="2"/>
      <c r="O32" s="5"/>
      <c r="S32" s="2"/>
      <c r="T32" s="2"/>
      <c r="U32" s="2"/>
      <c r="V32" s="2"/>
      <c r="W32" s="2"/>
      <c r="X32" s="2"/>
      <c r="Z32" s="2"/>
      <c r="AA32" s="2"/>
      <c r="AB32" s="2"/>
      <c r="AC32" s="2"/>
      <c r="AD32" s="2"/>
      <c r="AE32" s="2"/>
      <c r="AF32" s="2"/>
    </row>
    <row r="33" spans="1:32" ht="13.5" thickBot="1">
      <c r="A33" s="22"/>
      <c r="B33" s="22"/>
      <c r="C33" s="22"/>
      <c r="D33" s="22"/>
      <c r="E33" s="2"/>
      <c r="F33" s="2"/>
      <c r="G33" s="2"/>
      <c r="H33" s="2"/>
      <c r="I33" s="2"/>
      <c r="K33" s="2"/>
      <c r="L33" s="2"/>
      <c r="M33" s="2"/>
      <c r="N33" s="2"/>
      <c r="O33" s="5"/>
      <c r="S33" s="2"/>
      <c r="T33" s="2"/>
      <c r="U33" s="2"/>
      <c r="V33" s="2"/>
      <c r="W33" s="2"/>
      <c r="X33" s="2"/>
      <c r="Z33" s="2"/>
      <c r="AA33" s="2"/>
      <c r="AB33" s="2"/>
      <c r="AC33" s="2"/>
      <c r="AD33" s="2"/>
      <c r="AE33" s="2"/>
      <c r="AF33" s="2"/>
    </row>
    <row r="34" spans="1:32" ht="12.75">
      <c r="A34" s="22">
        <v>15</v>
      </c>
      <c r="B34" s="22"/>
      <c r="C34" s="22"/>
      <c r="D34" s="5"/>
      <c r="E34" s="5">
        <f aca="true" t="shared" si="13" ref="E34:L34">F34+93/1440</f>
        <v>0.7666666666666666</v>
      </c>
      <c r="F34" s="5">
        <f t="shared" si="13"/>
        <v>0.7020833333333333</v>
      </c>
      <c r="G34" s="5">
        <v>0.6375</v>
      </c>
      <c r="H34" s="14" t="s">
        <v>5</v>
      </c>
      <c r="I34" s="5">
        <f t="shared" si="13"/>
        <v>0.5298611111111111</v>
      </c>
      <c r="J34" s="5">
        <v>0.46527777777777773</v>
      </c>
      <c r="K34" s="14" t="s">
        <v>5</v>
      </c>
      <c r="L34" s="5">
        <f t="shared" si="13"/>
        <v>0.3576388888888889</v>
      </c>
      <c r="M34" s="5">
        <v>0.29305555555555557</v>
      </c>
      <c r="N34" s="5"/>
      <c r="P34" s="7" t="s">
        <v>3</v>
      </c>
      <c r="S34" s="2">
        <f aca="true" t="shared" si="14" ref="S34:AB34">S35+10/1440</f>
        <v>0.29097222222222224</v>
      </c>
      <c r="T34" s="2">
        <f t="shared" si="14"/>
        <v>0.35555555555555557</v>
      </c>
      <c r="U34" s="2">
        <f t="shared" si="14"/>
        <v>0.4201388888888889</v>
      </c>
      <c r="V34" s="2"/>
      <c r="W34" s="2">
        <f t="shared" si="14"/>
        <v>0.5277777777777777</v>
      </c>
      <c r="X34" s="2">
        <f t="shared" si="14"/>
        <v>0.592361111111111</v>
      </c>
      <c r="Y34" s="2"/>
      <c r="Z34" s="2">
        <f t="shared" si="14"/>
        <v>0.6999999999999997</v>
      </c>
      <c r="AA34" s="2">
        <f t="shared" si="14"/>
        <v>0.7645833333333331</v>
      </c>
      <c r="AB34" s="2">
        <f t="shared" si="14"/>
        <v>0.8291666666666664</v>
      </c>
      <c r="AC34" s="4" t="s">
        <v>12</v>
      </c>
      <c r="AD34" s="2">
        <f>AB34-K35-S37-H35</f>
        <v>0.4777777777777775</v>
      </c>
      <c r="AE34" s="2">
        <f>AF34-K35-H35-R37</f>
        <v>0.5034722222222219</v>
      </c>
      <c r="AF34" s="2">
        <f>AB34+32/1440</f>
        <v>0.8513888888888886</v>
      </c>
    </row>
    <row r="35" spans="1:32" ht="13.5" thickBot="1">
      <c r="A35" s="22"/>
      <c r="B35" s="22">
        <f>7*16+8*16.2</f>
        <v>241.6</v>
      </c>
      <c r="D35" s="2"/>
      <c r="E35" s="2">
        <f aca="true" t="shared" si="15" ref="E35:M35">E34+10/1440</f>
        <v>0.773611111111111</v>
      </c>
      <c r="F35" s="2">
        <f t="shared" si="15"/>
        <v>0.7090277777777777</v>
      </c>
      <c r="G35" s="2">
        <f t="shared" si="15"/>
        <v>0.6444444444444444</v>
      </c>
      <c r="H35" s="15">
        <f>G34-X34</f>
        <v>0.04513888888888895</v>
      </c>
      <c r="I35" s="2">
        <f t="shared" si="15"/>
        <v>0.5368055555555555</v>
      </c>
      <c r="J35" s="2">
        <f t="shared" si="15"/>
        <v>0.47222222222222215</v>
      </c>
      <c r="K35" s="15">
        <f>J34-U34</f>
        <v>0.04513888888888884</v>
      </c>
      <c r="L35" s="2">
        <f t="shared" si="15"/>
        <v>0.3645833333333333</v>
      </c>
      <c r="M35" s="2">
        <f t="shared" si="15"/>
        <v>0.3</v>
      </c>
      <c r="N35" s="2"/>
      <c r="P35" s="7" t="s">
        <v>0</v>
      </c>
      <c r="S35" s="2">
        <f aca="true" t="shared" si="16" ref="S35:AB35">S36+17/1440</f>
        <v>0.2840277777777778</v>
      </c>
      <c r="T35" s="2">
        <f t="shared" si="16"/>
        <v>0.34861111111111115</v>
      </c>
      <c r="U35" s="2">
        <f t="shared" si="16"/>
        <v>0.4131944444444445</v>
      </c>
      <c r="V35" s="2"/>
      <c r="W35" s="2">
        <f t="shared" si="16"/>
        <v>0.5208333333333333</v>
      </c>
      <c r="X35" s="2">
        <f t="shared" si="16"/>
        <v>0.5854166666666666</v>
      </c>
      <c r="Y35" s="2"/>
      <c r="Z35" s="2">
        <f t="shared" si="16"/>
        <v>0.6930555555555553</v>
      </c>
      <c r="AA35" s="2">
        <f t="shared" si="16"/>
        <v>0.7576388888888886</v>
      </c>
      <c r="AB35" s="2">
        <f t="shared" si="16"/>
        <v>0.822222222222222</v>
      </c>
      <c r="AD35" s="2"/>
      <c r="AE35" s="2"/>
      <c r="AF35" s="2"/>
    </row>
    <row r="36" spans="1:32" ht="13.5" thickBot="1">
      <c r="A36" s="22"/>
      <c r="B36" s="23">
        <f>3+16.2</f>
        <v>19.2</v>
      </c>
      <c r="C36" s="4"/>
      <c r="D36" s="2"/>
      <c r="E36" s="2">
        <f aca="true" t="shared" si="17" ref="E36:M36">E35+17/1440</f>
        <v>0.7854166666666665</v>
      </c>
      <c r="F36" s="13">
        <f t="shared" si="17"/>
        <v>0.7208333333333332</v>
      </c>
      <c r="G36" s="2">
        <f t="shared" si="17"/>
        <v>0.6562499999999999</v>
      </c>
      <c r="H36" s="2"/>
      <c r="I36" s="2">
        <f t="shared" si="17"/>
        <v>0.548611111111111</v>
      </c>
      <c r="J36" s="2">
        <f t="shared" si="17"/>
        <v>0.4840277777777777</v>
      </c>
      <c r="K36" s="2"/>
      <c r="L36" s="2">
        <f t="shared" si="17"/>
        <v>0.3763888888888889</v>
      </c>
      <c r="M36" s="2">
        <f t="shared" si="17"/>
        <v>0.31180555555555556</v>
      </c>
      <c r="N36" s="2"/>
      <c r="P36" s="7" t="s">
        <v>10</v>
      </c>
      <c r="S36" s="2">
        <f aca="true" t="shared" si="18" ref="S36:AB36">S37+16/1440</f>
        <v>0.27222222222222225</v>
      </c>
      <c r="T36" s="2">
        <f t="shared" si="18"/>
        <v>0.3368055555555556</v>
      </c>
      <c r="U36" s="2">
        <f t="shared" si="18"/>
        <v>0.4013888888888889</v>
      </c>
      <c r="V36" s="2"/>
      <c r="W36" s="2">
        <f t="shared" si="18"/>
        <v>0.5090277777777777</v>
      </c>
      <c r="X36" s="2">
        <f t="shared" si="18"/>
        <v>0.5736111111111111</v>
      </c>
      <c r="Y36" s="2"/>
      <c r="Z36" s="2">
        <f t="shared" si="18"/>
        <v>0.6812499999999998</v>
      </c>
      <c r="AA36" s="2">
        <f t="shared" si="18"/>
        <v>0.7458333333333331</v>
      </c>
      <c r="AB36" s="2">
        <f t="shared" si="18"/>
        <v>0.8104166666666665</v>
      </c>
      <c r="AD36" s="2"/>
      <c r="AE36" s="2"/>
      <c r="AF36" s="2"/>
    </row>
    <row r="37" spans="1:32" ht="12.75">
      <c r="A37" s="22"/>
      <c r="B37" s="22">
        <f>SUM(B35:B36)</f>
        <v>260.8</v>
      </c>
      <c r="C37" s="22"/>
      <c r="D37" s="22"/>
      <c r="E37" s="2">
        <f aca="true" t="shared" si="19" ref="E37:M37">E36+15/1440</f>
        <v>0.7958333333333332</v>
      </c>
      <c r="F37" s="2">
        <f t="shared" si="19"/>
        <v>0.7312499999999998</v>
      </c>
      <c r="G37" s="2">
        <f t="shared" si="19"/>
        <v>0.6666666666666665</v>
      </c>
      <c r="H37" s="2"/>
      <c r="I37" s="2">
        <f t="shared" si="19"/>
        <v>0.5590277777777777</v>
      </c>
      <c r="J37" s="2">
        <f t="shared" si="19"/>
        <v>0.4944444444444444</v>
      </c>
      <c r="K37" s="2"/>
      <c r="L37" s="2">
        <f t="shared" si="19"/>
        <v>0.38680555555555557</v>
      </c>
      <c r="M37" s="2">
        <f t="shared" si="19"/>
        <v>0.32222222222222224</v>
      </c>
      <c r="N37" s="2"/>
      <c r="P37" s="7" t="s">
        <v>16</v>
      </c>
      <c r="R37" s="5">
        <f>S37-5/1440</f>
        <v>0.2576388888888889</v>
      </c>
      <c r="S37" s="5">
        <f>T37-93/1440</f>
        <v>0.2611111111111111</v>
      </c>
      <c r="T37" s="5">
        <f>M37+5/1440</f>
        <v>0.32569444444444445</v>
      </c>
      <c r="U37" s="5">
        <f>T37+93/1440</f>
        <v>0.3902777777777778</v>
      </c>
      <c r="V37" s="5"/>
      <c r="W37" s="5">
        <f>J37+5/1440</f>
        <v>0.4979166666666666</v>
      </c>
      <c r="X37" s="5">
        <f>W37+93/1440</f>
        <v>0.5625</v>
      </c>
      <c r="Y37" s="5"/>
      <c r="Z37" s="5">
        <f>G37+5/1440</f>
        <v>0.6701388888888887</v>
      </c>
      <c r="AA37" s="5">
        <f>Z37+93/1440</f>
        <v>0.734722222222222</v>
      </c>
      <c r="AB37" s="5">
        <f>AA37+93/1440</f>
        <v>0.7993055555555554</v>
      </c>
      <c r="AD37" s="2"/>
      <c r="AE37" s="2"/>
      <c r="AF37" s="2"/>
    </row>
    <row r="38" spans="1:32" ht="13.5" thickBot="1">
      <c r="A38" s="22"/>
      <c r="B38" s="22"/>
      <c r="C38" s="22"/>
      <c r="D38" s="22"/>
      <c r="E38" s="2"/>
      <c r="F38" s="2"/>
      <c r="G38" s="2"/>
      <c r="H38" s="2"/>
      <c r="I38" s="2"/>
      <c r="K38" s="2"/>
      <c r="L38" s="2"/>
      <c r="M38" s="2"/>
      <c r="N38" s="2"/>
      <c r="S38" s="2"/>
      <c r="T38" s="2"/>
      <c r="U38" s="2"/>
      <c r="V38" s="2"/>
      <c r="W38" s="2"/>
      <c r="X38" s="2"/>
      <c r="Z38" s="2"/>
      <c r="AA38" s="2"/>
      <c r="AB38" s="2"/>
      <c r="AC38" s="2"/>
      <c r="AF38" s="2"/>
    </row>
    <row r="39" spans="1:32" ht="13.5" thickBot="1">
      <c r="A39" s="22"/>
      <c r="B39" s="22"/>
      <c r="C39" s="22"/>
      <c r="D39" s="22"/>
      <c r="E39" s="2"/>
      <c r="F39" s="2"/>
      <c r="G39" s="2"/>
      <c r="H39" s="2"/>
      <c r="I39" s="2"/>
      <c r="K39" s="2"/>
      <c r="L39" s="2"/>
      <c r="M39" s="2"/>
      <c r="N39" s="2"/>
      <c r="P39" s="4" t="s">
        <v>11</v>
      </c>
      <c r="Q39" s="17">
        <f>A34+A27+A15</f>
        <v>50.7</v>
      </c>
      <c r="S39" s="2"/>
      <c r="T39" s="2"/>
      <c r="U39" s="2"/>
      <c r="V39" s="2"/>
      <c r="W39" s="2"/>
      <c r="X39" s="2"/>
      <c r="Z39" s="2"/>
      <c r="AA39" s="2"/>
      <c r="AB39" s="2"/>
      <c r="AC39" s="2"/>
      <c r="AD39" s="19">
        <f>SUM(AD15:AD37)</f>
        <v>1.6083333333333325</v>
      </c>
      <c r="AE39" s="19">
        <f>SUM(AE15:AE37)</f>
        <v>1.6881944444444437</v>
      </c>
      <c r="AF39" s="2"/>
    </row>
    <row r="40" spans="1:32" ht="12.75">
      <c r="A40" s="22"/>
      <c r="B40" s="22"/>
      <c r="C40" s="22"/>
      <c r="D40" s="22"/>
      <c r="E40" s="2"/>
      <c r="F40" s="2"/>
      <c r="G40" s="2"/>
      <c r="H40" s="2"/>
      <c r="I40" s="2"/>
      <c r="K40" s="2"/>
      <c r="L40" s="2"/>
      <c r="M40" s="2"/>
      <c r="N40" s="2"/>
      <c r="O40" s="5"/>
      <c r="S40" s="2"/>
      <c r="T40" s="2"/>
      <c r="U40" s="2"/>
      <c r="V40" s="2"/>
      <c r="AF40" s="2"/>
    </row>
    <row r="41" spans="1:19" ht="12.75">
      <c r="A41" s="22"/>
      <c r="B41" s="22"/>
      <c r="C41" s="22"/>
      <c r="D41" s="22"/>
      <c r="E41" s="2"/>
      <c r="F41" s="2"/>
      <c r="G41" s="2"/>
      <c r="H41" s="2"/>
      <c r="I41" s="2"/>
      <c r="N41" s="2"/>
      <c r="O41" s="5"/>
      <c r="S41" s="2"/>
    </row>
    <row r="42" spans="1:19" ht="12.75">
      <c r="A42" s="22"/>
      <c r="B42" s="22"/>
      <c r="C42" s="22"/>
      <c r="D42" s="22"/>
      <c r="E42" s="2"/>
      <c r="F42" s="2"/>
      <c r="G42" s="2"/>
      <c r="H42" s="2"/>
      <c r="I42" s="2"/>
      <c r="S42" s="2"/>
    </row>
    <row r="43" spans="1:18" ht="12.75">
      <c r="A43" s="22"/>
      <c r="B43" s="22"/>
      <c r="C43" s="22"/>
      <c r="D43" s="17" t="s">
        <v>17</v>
      </c>
      <c r="E43" s="2"/>
      <c r="F43" s="2"/>
      <c r="G43" s="2"/>
      <c r="H43" s="5" t="s">
        <v>23</v>
      </c>
      <c r="I43" s="2"/>
      <c r="R43" s="17"/>
    </row>
    <row r="44" spans="1:4" ht="12.75">
      <c r="A44" s="22"/>
      <c r="B44" s="22"/>
      <c r="C44" s="22"/>
      <c r="D44" s="22"/>
    </row>
    <row r="45" spans="4:8" ht="12.75">
      <c r="D45" s="4"/>
      <c r="H45" s="4"/>
    </row>
    <row r="46" ht="12.75">
      <c r="H46" s="27"/>
    </row>
    <row r="47" ht="12.75">
      <c r="H47" s="27"/>
    </row>
    <row r="48" ht="12.75">
      <c r="H48" s="27"/>
    </row>
    <row r="50" spans="4:10" ht="12.75">
      <c r="D50" s="4"/>
      <c r="I50" s="4"/>
      <c r="J50" s="4"/>
    </row>
    <row r="51" spans="9:10" ht="12.75">
      <c r="I51" s="27"/>
      <c r="J51" s="22"/>
    </row>
    <row r="52" ht="12.75">
      <c r="J52" s="22"/>
    </row>
    <row r="53" ht="12.75">
      <c r="J53" s="22"/>
    </row>
    <row r="54" ht="12.75">
      <c r="J54" s="22"/>
    </row>
  </sheetData>
  <sheetProtection/>
  <printOptions gridLines="1"/>
  <pageMargins left="0.1968503937007874" right="0" top="0" bottom="0" header="0.5118110236220472" footer="0.5118110236220472"/>
  <pageSetup blackAndWhite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5"/>
  <sheetViews>
    <sheetView zoomScalePageLayoutView="0" workbookViewId="0" topLeftCell="E34">
      <selection activeCell="AN50" sqref="AN50"/>
    </sheetView>
  </sheetViews>
  <sheetFormatPr defaultColWidth="9.00390625" defaultRowHeight="12.75"/>
  <cols>
    <col min="1" max="1" width="5.00390625" style="0" customWidth="1"/>
    <col min="2" max="3" width="6.125" style="0" customWidth="1"/>
    <col min="4" max="5" width="5.625" style="0" customWidth="1"/>
    <col min="6" max="6" width="5.875" style="0" customWidth="1"/>
    <col min="7" max="7" width="5.375" style="0" customWidth="1"/>
    <col min="8" max="8" width="6.00390625" style="0" customWidth="1"/>
    <col min="9" max="9" width="5.375" style="0" customWidth="1"/>
    <col min="10" max="10" width="5.875" style="0" customWidth="1"/>
    <col min="11" max="11" width="5.625" style="0" customWidth="1"/>
    <col min="12" max="12" width="5.75390625" style="0" customWidth="1"/>
    <col min="13" max="13" width="5.25390625" style="0" customWidth="1"/>
    <col min="14" max="15" width="5.375" style="0" customWidth="1"/>
    <col min="16" max="16" width="5.625" style="0" customWidth="1"/>
    <col min="17" max="17" width="4.25390625" style="0" customWidth="1"/>
    <col min="18" max="18" width="4.375" style="4" customWidth="1"/>
    <col min="19" max="19" width="20.25390625" style="7" bestFit="1" customWidth="1"/>
    <col min="20" max="20" width="4.625" style="4" customWidth="1"/>
    <col min="21" max="21" width="4.625" style="4" bestFit="1" customWidth="1"/>
    <col min="22" max="22" width="5.00390625" style="0" customWidth="1"/>
    <col min="23" max="23" width="5.75390625" style="0" customWidth="1"/>
    <col min="24" max="25" width="5.375" style="0" customWidth="1"/>
    <col min="26" max="27" width="5.25390625" style="0" customWidth="1"/>
    <col min="28" max="28" width="5.625" style="0" customWidth="1"/>
    <col min="29" max="30" width="5.25390625" style="0" customWidth="1"/>
    <col min="31" max="33" width="5.875" style="0" customWidth="1"/>
    <col min="34" max="34" width="6.625" style="0" customWidth="1"/>
    <col min="35" max="35" width="7.00390625" style="0" customWidth="1"/>
    <col min="36" max="36" width="5.75390625" style="0" customWidth="1"/>
  </cols>
  <sheetData>
    <row r="1" spans="10:43" s="8" customFormat="1" ht="15.75">
      <c r="J1" s="11"/>
      <c r="O1" s="10"/>
      <c r="P1" s="10"/>
      <c r="Q1" s="10"/>
      <c r="S1" s="9"/>
      <c r="T1" s="1"/>
      <c r="U1" s="9"/>
      <c r="V1" s="9"/>
      <c r="X1" s="9"/>
      <c r="Y1"/>
      <c r="Z1"/>
      <c r="AG1" s="11"/>
      <c r="AK1"/>
      <c r="AO1" s="11"/>
      <c r="AP1" s="11"/>
      <c r="AQ1" s="11"/>
    </row>
    <row r="2" spans="4:43" s="8" customFormat="1" ht="15.75">
      <c r="D2"/>
      <c r="E2"/>
      <c r="F2"/>
      <c r="J2" s="11"/>
      <c r="O2" s="10"/>
      <c r="P2" s="10"/>
      <c r="Q2" s="10"/>
      <c r="S2" s="9"/>
      <c r="T2" s="1"/>
      <c r="U2" s="9"/>
      <c r="V2" s="9"/>
      <c r="X2" s="9"/>
      <c r="Y2"/>
      <c r="Z2"/>
      <c r="AG2" s="11"/>
      <c r="AK2"/>
      <c r="AO2" s="11"/>
      <c r="AP2" s="11"/>
      <c r="AQ2" s="11"/>
    </row>
    <row r="3" spans="9:43" s="8" customFormat="1" ht="15.75">
      <c r="I3" s="11"/>
      <c r="O3" s="10"/>
      <c r="P3" s="10"/>
      <c r="Q3" s="10"/>
      <c r="S3" s="9"/>
      <c r="T3" s="1"/>
      <c r="U3" s="9"/>
      <c r="V3" s="9"/>
      <c r="X3" s="9"/>
      <c r="Y3"/>
      <c r="Z3"/>
      <c r="AA3" s="11"/>
      <c r="AG3" s="11"/>
      <c r="AK3"/>
      <c r="AO3" s="11"/>
      <c r="AP3" s="11"/>
      <c r="AQ3" s="11"/>
    </row>
    <row r="4" spans="3:43" s="8" customFormat="1" ht="15.75">
      <c r="C4" s="11"/>
      <c r="D4" s="11"/>
      <c r="E4" s="11"/>
      <c r="F4" s="11"/>
      <c r="G4" s="11"/>
      <c r="H4" s="11"/>
      <c r="I4" s="11"/>
      <c r="O4" s="10"/>
      <c r="P4" s="10"/>
      <c r="Q4" s="10"/>
      <c r="S4" s="9"/>
      <c r="T4" s="1"/>
      <c r="U4" s="9"/>
      <c r="V4" s="9"/>
      <c r="X4" s="9"/>
      <c r="Y4"/>
      <c r="Z4"/>
      <c r="AG4" s="11"/>
      <c r="AK4"/>
      <c r="AO4" s="11"/>
      <c r="AP4" s="11"/>
      <c r="AQ4" s="11"/>
    </row>
    <row r="5" spans="8:43" s="8" customFormat="1" ht="15.75">
      <c r="H5"/>
      <c r="O5" s="10"/>
      <c r="P5" s="10"/>
      <c r="Q5" s="10"/>
      <c r="S5" s="9"/>
      <c r="T5" s="1"/>
      <c r="U5" s="9"/>
      <c r="V5" s="9"/>
      <c r="X5" s="9"/>
      <c r="Y5"/>
      <c r="Z5"/>
      <c r="AG5" s="11"/>
      <c r="AK5"/>
      <c r="AO5" s="11"/>
      <c r="AP5" s="11"/>
      <c r="AQ5" s="11"/>
    </row>
    <row r="6" spans="12:43" s="8" customFormat="1" ht="15.75">
      <c r="L6" s="11"/>
      <c r="O6" s="10"/>
      <c r="P6" s="10"/>
      <c r="Q6" s="10"/>
      <c r="S6" s="9"/>
      <c r="T6" s="1"/>
      <c r="U6" s="9"/>
      <c r="V6" s="9"/>
      <c r="X6" s="9"/>
      <c r="Y6"/>
      <c r="Z6"/>
      <c r="AA6"/>
      <c r="AI6" s="11"/>
      <c r="AK6"/>
      <c r="AO6" s="11"/>
      <c r="AP6" s="11"/>
      <c r="AQ6" s="11"/>
    </row>
    <row r="7" spans="19:37" s="8" customFormat="1" ht="15.75">
      <c r="S7" s="12"/>
      <c r="X7" s="9"/>
      <c r="Y7"/>
      <c r="Z7"/>
      <c r="AA7"/>
      <c r="AK7"/>
    </row>
    <row r="9" ht="12.75">
      <c r="S9" s="30"/>
    </row>
    <row r="10" ht="15.75">
      <c r="K10" s="1" t="s">
        <v>25</v>
      </c>
    </row>
    <row r="11" ht="12.75">
      <c r="S11" s="7" t="s">
        <v>21</v>
      </c>
    </row>
    <row r="12" spans="33:35" ht="12.75">
      <c r="AG12" t="s">
        <v>6</v>
      </c>
      <c r="AH12" t="s">
        <v>7</v>
      </c>
      <c r="AI12" t="s">
        <v>9</v>
      </c>
    </row>
    <row r="13" spans="19:35" ht="12.75">
      <c r="S13" s="7" t="s">
        <v>13</v>
      </c>
      <c r="T13" s="4" t="s">
        <v>29</v>
      </c>
      <c r="AC13" s="2"/>
      <c r="AD13" s="2"/>
      <c r="AE13" s="2"/>
      <c r="AF13" s="2"/>
      <c r="AG13" s="2" t="s">
        <v>22</v>
      </c>
      <c r="AH13" s="2" t="s">
        <v>22</v>
      </c>
      <c r="AI13" t="s">
        <v>4</v>
      </c>
    </row>
    <row r="14" spans="1:34" ht="13.5" thickBot="1">
      <c r="A14" t="s">
        <v>14</v>
      </c>
      <c r="AC14" s="2"/>
      <c r="AD14" s="2"/>
      <c r="AE14" s="2"/>
      <c r="AF14" s="2"/>
      <c r="AG14" s="2"/>
      <c r="AH14" s="2"/>
    </row>
    <row r="15" spans="1:35" ht="12.75">
      <c r="A15" s="22">
        <v>19</v>
      </c>
      <c r="B15" s="22"/>
      <c r="C15" s="22"/>
      <c r="D15" s="22"/>
      <c r="E15" s="22"/>
      <c r="F15" s="5">
        <f>G15+100/1440</f>
        <v>0.7694444444444444</v>
      </c>
      <c r="G15" s="5">
        <f>H15+100/1440</f>
        <v>0.7</v>
      </c>
      <c r="H15" s="5">
        <f>I15+100/1440</f>
        <v>0.6305555555555555</v>
      </c>
      <c r="I15" s="5">
        <f>J15+100/1440</f>
        <v>0.5611111111111111</v>
      </c>
      <c r="J15" s="5">
        <f>K15+100/1440</f>
        <v>0.4916666666666667</v>
      </c>
      <c r="K15" s="5">
        <v>0.4222222222222222</v>
      </c>
      <c r="L15" s="14" t="s">
        <v>5</v>
      </c>
      <c r="M15" s="5">
        <f>N15+93/1440</f>
        <v>0.3145833333333333</v>
      </c>
      <c r="N15" s="5">
        <v>0.25</v>
      </c>
      <c r="O15" s="5">
        <f>N15-32/1440</f>
        <v>0.22777777777777777</v>
      </c>
      <c r="S15" s="20" t="s">
        <v>1</v>
      </c>
      <c r="T15" s="7">
        <v>10</v>
      </c>
      <c r="W15" s="2">
        <f aca="true" t="shared" si="0" ref="W15:AD15">W16+10/1440</f>
        <v>0.3125</v>
      </c>
      <c r="X15" s="2">
        <f t="shared" si="0"/>
        <v>0.3770833333333333</v>
      </c>
      <c r="Y15" s="2"/>
      <c r="Z15" s="2">
        <f t="shared" si="0"/>
        <v>0.4895833333333333</v>
      </c>
      <c r="AA15" s="2">
        <f t="shared" si="0"/>
        <v>0.5590277777777777</v>
      </c>
      <c r="AB15" s="2">
        <f t="shared" si="0"/>
        <v>0.6284722222222221</v>
      </c>
      <c r="AC15" s="2">
        <f t="shared" si="0"/>
        <v>0.6979166666666665</v>
      </c>
      <c r="AD15" s="2">
        <f t="shared" si="0"/>
        <v>0.7673611111111109</v>
      </c>
      <c r="AG15" s="2">
        <f>M26-O23-L16-N15</f>
        <v>0.6361111111111108</v>
      </c>
      <c r="AH15" s="2">
        <f>AB17-O15-L16</f>
        <v>0.3368055555555555</v>
      </c>
      <c r="AI15" s="2">
        <f>M26+5/1440</f>
        <v>0.9555555555555554</v>
      </c>
    </row>
    <row r="16" spans="1:35" ht="13.5" thickBot="1">
      <c r="A16" s="22"/>
      <c r="B16" s="22">
        <f>7*16.8+3*16+9*16.2</f>
        <v>311.4</v>
      </c>
      <c r="C16" s="22"/>
      <c r="D16" s="22"/>
      <c r="E16" s="22"/>
      <c r="F16" s="2">
        <f aca="true" t="shared" si="1" ref="F16:N16">F15+10/1440</f>
        <v>0.7763888888888888</v>
      </c>
      <c r="G16" s="2">
        <f t="shared" si="1"/>
        <v>0.7069444444444444</v>
      </c>
      <c r="H16" s="2">
        <f t="shared" si="1"/>
        <v>0.6375</v>
      </c>
      <c r="I16" s="2">
        <f t="shared" si="1"/>
        <v>0.5680555555555555</v>
      </c>
      <c r="J16" s="2">
        <f t="shared" si="1"/>
        <v>0.4986111111111111</v>
      </c>
      <c r="K16" s="2">
        <f t="shared" si="1"/>
        <v>0.42916666666666664</v>
      </c>
      <c r="L16" s="15">
        <f>K15-X15</f>
        <v>0.045138888888888895</v>
      </c>
      <c r="M16" s="2">
        <f t="shared" si="1"/>
        <v>0.32152777777777775</v>
      </c>
      <c r="N16" s="2">
        <f t="shared" si="1"/>
        <v>0.2569444444444444</v>
      </c>
      <c r="O16" s="2"/>
      <c r="Q16" s="7">
        <v>10</v>
      </c>
      <c r="R16" s="7">
        <v>10</v>
      </c>
      <c r="S16" s="20" t="s">
        <v>0</v>
      </c>
      <c r="T16" s="7">
        <v>17</v>
      </c>
      <c r="W16" s="2">
        <f aca="true" t="shared" si="2" ref="W16:AD16">W17+17/1440</f>
        <v>0.3055555555555556</v>
      </c>
      <c r="X16" s="2">
        <f t="shared" si="2"/>
        <v>0.3701388888888889</v>
      </c>
      <c r="Y16" s="2"/>
      <c r="Z16" s="2">
        <f t="shared" si="2"/>
        <v>0.4826388888888889</v>
      </c>
      <c r="AA16" s="2">
        <f t="shared" si="2"/>
        <v>0.5520833333333333</v>
      </c>
      <c r="AB16" s="13">
        <f t="shared" si="2"/>
        <v>0.6215277777777777</v>
      </c>
      <c r="AC16" s="2">
        <f t="shared" si="2"/>
        <v>0.6909722222222221</v>
      </c>
      <c r="AD16" s="2">
        <f t="shared" si="2"/>
        <v>0.7604166666666665</v>
      </c>
      <c r="AG16" s="2"/>
      <c r="AH16" s="2"/>
      <c r="AI16" s="2"/>
    </row>
    <row r="17" spans="1:35" ht="13.5" thickBot="1">
      <c r="A17" s="22"/>
      <c r="B17" s="23">
        <f>16.2+3</f>
        <v>19.2</v>
      </c>
      <c r="C17" s="32"/>
      <c r="F17" s="2">
        <f aca="true" t="shared" si="3" ref="F17:N18">F16+17/1440</f>
        <v>0.7881944444444443</v>
      </c>
      <c r="G17" s="13">
        <f t="shared" si="3"/>
        <v>0.7187499999999999</v>
      </c>
      <c r="H17" s="13">
        <f t="shared" si="3"/>
        <v>0.6493055555555555</v>
      </c>
      <c r="I17" s="2">
        <f t="shared" si="3"/>
        <v>0.579861111111111</v>
      </c>
      <c r="J17" s="2">
        <f t="shared" si="3"/>
        <v>0.5104166666666666</v>
      </c>
      <c r="K17" s="2">
        <f t="shared" si="3"/>
        <v>0.4409722222222222</v>
      </c>
      <c r="L17" s="2"/>
      <c r="M17" s="2">
        <f t="shared" si="3"/>
        <v>0.3333333333333333</v>
      </c>
      <c r="N17" s="2">
        <f t="shared" si="3"/>
        <v>0.26875</v>
      </c>
      <c r="O17" s="2"/>
      <c r="Q17" s="7">
        <v>17</v>
      </c>
      <c r="R17" s="7">
        <v>17</v>
      </c>
      <c r="S17" s="20" t="s">
        <v>10</v>
      </c>
      <c r="T17" s="7">
        <v>16</v>
      </c>
      <c r="W17" s="2">
        <f>W19+16/1440</f>
        <v>0.29375</v>
      </c>
      <c r="X17" s="2">
        <f>X19+16/1440</f>
        <v>0.35833333333333334</v>
      </c>
      <c r="Y17" s="2"/>
      <c r="Z17" s="2">
        <f>Z19+16/1440</f>
        <v>0.4708333333333333</v>
      </c>
      <c r="AA17" s="2">
        <f>AA19+16/1440</f>
        <v>0.5402777777777777</v>
      </c>
      <c r="AB17" s="3">
        <f>AB19+16/1440</f>
        <v>0.6097222222222222</v>
      </c>
      <c r="AC17" s="2">
        <f>AC19+16/1440</f>
        <v>0.6791666666666666</v>
      </c>
      <c r="AD17" s="2">
        <f>AD19+16/1440</f>
        <v>0.748611111111111</v>
      </c>
      <c r="AG17" s="2"/>
      <c r="AH17" s="2">
        <f>AI15-AB17-O23</f>
        <v>0.32499999999999973</v>
      </c>
      <c r="AI17" s="2"/>
    </row>
    <row r="18" spans="1:35" ht="12.75">
      <c r="A18" s="22"/>
      <c r="B18" s="22">
        <f>SUM(B16:B17)</f>
        <v>330.59999999999997</v>
      </c>
      <c r="C18" s="22"/>
      <c r="D18" s="22"/>
      <c r="E18" s="22"/>
      <c r="F18" s="2">
        <f t="shared" si="3"/>
        <v>0.7999999999999998</v>
      </c>
      <c r="G18" s="2">
        <f t="shared" si="3"/>
        <v>0.7305555555555554</v>
      </c>
      <c r="H18" s="2">
        <f t="shared" si="3"/>
        <v>0.661111111111111</v>
      </c>
      <c r="I18" s="2">
        <f t="shared" si="3"/>
        <v>0.5916666666666666</v>
      </c>
      <c r="J18" s="2">
        <f t="shared" si="3"/>
        <v>0.5222222222222221</v>
      </c>
      <c r="K18" s="2">
        <f t="shared" si="3"/>
        <v>0.4527777777777778</v>
      </c>
      <c r="M18" s="27" t="s">
        <v>26</v>
      </c>
      <c r="N18" s="27" t="s">
        <v>26</v>
      </c>
      <c r="O18" s="2"/>
      <c r="Q18" s="7">
        <v>17</v>
      </c>
      <c r="R18" s="7" t="s">
        <v>26</v>
      </c>
      <c r="S18" s="20" t="s">
        <v>27</v>
      </c>
      <c r="AG18" s="2"/>
      <c r="AH18" s="2"/>
      <c r="AI18" s="2"/>
    </row>
    <row r="19" spans="1:35" ht="13.5" thickBot="1">
      <c r="A19" s="22"/>
      <c r="B19" s="22"/>
      <c r="C19" s="22"/>
      <c r="D19" s="22"/>
      <c r="E19" s="22"/>
      <c r="F19" s="2">
        <f aca="true" t="shared" si="4" ref="F19:K19">F18+5/1440</f>
        <v>0.803472222222222</v>
      </c>
      <c r="G19" s="2">
        <f t="shared" si="4"/>
        <v>0.7340277777777776</v>
      </c>
      <c r="H19" s="2">
        <f t="shared" si="4"/>
        <v>0.6645833333333332</v>
      </c>
      <c r="I19" s="2">
        <f t="shared" si="4"/>
        <v>0.5951388888888888</v>
      </c>
      <c r="J19" s="2">
        <f t="shared" si="4"/>
        <v>0.5256944444444444</v>
      </c>
      <c r="K19" s="2">
        <f t="shared" si="4"/>
        <v>0.45625</v>
      </c>
      <c r="L19" s="2"/>
      <c r="M19" s="2">
        <f>M17+15/1440</f>
        <v>0.34375</v>
      </c>
      <c r="N19" s="2">
        <f>N17+15/1440</f>
        <v>0.2791666666666667</v>
      </c>
      <c r="O19" s="2"/>
      <c r="Q19" s="21">
        <v>5</v>
      </c>
      <c r="R19" s="21">
        <v>15</v>
      </c>
      <c r="S19" s="20" t="s">
        <v>16</v>
      </c>
      <c r="T19" s="21"/>
      <c r="V19" s="2"/>
      <c r="W19" s="5">
        <f>N19+5/1440</f>
        <v>0.2826388888888889</v>
      </c>
      <c r="X19" s="5">
        <f>W19+93/1440</f>
        <v>0.3472222222222222</v>
      </c>
      <c r="Y19" s="5"/>
      <c r="Z19" s="5">
        <f>K19+5/1440</f>
        <v>0.4597222222222222</v>
      </c>
      <c r="AA19" s="5">
        <f>Z19+100/1440</f>
        <v>0.5291666666666667</v>
      </c>
      <c r="AB19" s="5">
        <f>AA19+100/1440</f>
        <v>0.5986111111111111</v>
      </c>
      <c r="AC19" s="5">
        <f>AB19+100/1440</f>
        <v>0.6680555555555555</v>
      </c>
      <c r="AD19" s="5">
        <f>AC19+100/1440</f>
        <v>0.7374999999999999</v>
      </c>
      <c r="AG19" s="2"/>
      <c r="AH19" s="2"/>
      <c r="AI19" s="2"/>
    </row>
    <row r="20" spans="1:35" ht="12.75">
      <c r="A20" s="22"/>
      <c r="B20" s="22"/>
      <c r="C20" s="22"/>
      <c r="D20" s="22"/>
      <c r="E20" s="22"/>
      <c r="F20" s="22"/>
      <c r="G20" s="22"/>
      <c r="H20" s="2"/>
      <c r="I20" s="2"/>
      <c r="K20" s="2"/>
      <c r="L20" s="2"/>
      <c r="M20" s="2"/>
      <c r="N20" s="2"/>
      <c r="O20" s="2"/>
      <c r="P20" s="2"/>
      <c r="Q20" s="7">
        <f>SUM(Q15:Q19)</f>
        <v>49</v>
      </c>
      <c r="R20" s="4">
        <f>SUM(R15:R19)</f>
        <v>42</v>
      </c>
      <c r="T20" s="4">
        <f>SUM(T15:T19)</f>
        <v>43</v>
      </c>
      <c r="V20" s="2"/>
      <c r="W20" s="2"/>
      <c r="X20" s="2"/>
      <c r="Y20" s="2"/>
      <c r="Z20" s="2"/>
      <c r="AA20" s="2"/>
      <c r="AG20" s="2"/>
      <c r="AH20" s="2"/>
      <c r="AI20" s="2"/>
    </row>
    <row r="21" spans="1:35" ht="13.5" thickBot="1">
      <c r="A21" s="22"/>
      <c r="B21" s="22"/>
      <c r="C21" s="22"/>
      <c r="D21" s="22"/>
      <c r="E21" s="22"/>
      <c r="F21" s="22"/>
      <c r="G21" s="22"/>
      <c r="H21" s="2"/>
      <c r="I21" s="2"/>
      <c r="J21" s="2"/>
      <c r="K21" s="2"/>
      <c r="L21" s="2"/>
      <c r="M21" s="2"/>
      <c r="N21" s="2"/>
      <c r="O21" s="2"/>
      <c r="Q21" s="2"/>
      <c r="V21" s="2"/>
      <c r="W21" s="2"/>
      <c r="X21" s="2"/>
      <c r="Y21" s="2"/>
      <c r="Z21" s="2"/>
      <c r="AA21" s="2"/>
      <c r="AG21" s="2"/>
      <c r="AH21" s="2"/>
      <c r="AI21" s="2"/>
    </row>
    <row r="22" spans="8:35" ht="12.75">
      <c r="H22" s="5"/>
      <c r="I22" s="5"/>
      <c r="J22" s="5"/>
      <c r="K22" s="5"/>
      <c r="L22" s="5"/>
      <c r="M22" s="5">
        <f>N22+96/1440</f>
        <v>0.9243055555555555</v>
      </c>
      <c r="N22" s="5">
        <v>0.8576388888888888</v>
      </c>
      <c r="O22" s="14" t="s">
        <v>5</v>
      </c>
      <c r="Q22" s="2"/>
      <c r="S22" s="20" t="s">
        <v>1</v>
      </c>
      <c r="T22" s="7">
        <v>10</v>
      </c>
      <c r="V22" s="2"/>
      <c r="W22" s="2">
        <f>W23+10/1440</f>
        <v>0.8368055555555554</v>
      </c>
      <c r="X22" s="2"/>
      <c r="Y22" s="2">
        <f>Y23+10/1440</f>
        <v>0.9222222222222219</v>
      </c>
      <c r="Z22" s="2"/>
      <c r="AB22" s="2"/>
      <c r="AC22" s="2"/>
      <c r="AD22" s="2"/>
      <c r="AE22" s="2"/>
      <c r="AF22" s="2"/>
      <c r="AH22" s="2"/>
      <c r="AI22" s="2"/>
    </row>
    <row r="23" spans="8:35" ht="13.5" thickBot="1">
      <c r="H23" s="2"/>
      <c r="I23" s="2"/>
      <c r="J23" s="2"/>
      <c r="K23" s="2"/>
      <c r="L23" s="2"/>
      <c r="M23" s="2">
        <f>M22+10/1440</f>
        <v>0.9312499999999999</v>
      </c>
      <c r="N23" s="2">
        <f>N22+10/1440</f>
        <v>0.8645833333333333</v>
      </c>
      <c r="O23" s="15">
        <f>N22-W22</f>
        <v>0.02083333333333348</v>
      </c>
      <c r="Q23" s="7">
        <v>10</v>
      </c>
      <c r="R23" s="7">
        <v>10</v>
      </c>
      <c r="S23" s="20" t="s">
        <v>0</v>
      </c>
      <c r="T23" s="7">
        <v>16</v>
      </c>
      <c r="V23" s="2"/>
      <c r="W23" s="2">
        <f>W24+17/1440</f>
        <v>0.8298611111111109</v>
      </c>
      <c r="X23" s="2"/>
      <c r="Y23" s="2">
        <f>Y24+16/1440</f>
        <v>0.9152777777777775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9:35" ht="12.75">
      <c r="I24" s="2"/>
      <c r="J24" s="2"/>
      <c r="L24" s="2"/>
      <c r="M24" s="2">
        <f>M23+16/1440</f>
        <v>0.942361111111111</v>
      </c>
      <c r="N24" s="2">
        <f>N23+16/1440</f>
        <v>0.8756944444444443</v>
      </c>
      <c r="O24" s="2"/>
      <c r="Q24" s="7">
        <v>16</v>
      </c>
      <c r="R24" s="7">
        <v>16</v>
      </c>
      <c r="S24" s="20" t="s">
        <v>10</v>
      </c>
      <c r="T24" s="7">
        <v>15</v>
      </c>
      <c r="V24" s="2"/>
      <c r="W24" s="2">
        <f>W26+16/1440</f>
        <v>0.8180555555555554</v>
      </c>
      <c r="X24" s="2"/>
      <c r="Y24" s="2">
        <f>Y26+15/1440</f>
        <v>0.9041666666666665</v>
      </c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0:35" ht="12.75">
      <c r="J25" s="2"/>
      <c r="L25" s="27"/>
      <c r="M25" s="33" t="s">
        <v>26</v>
      </c>
      <c r="N25" s="2">
        <f>N24+16/1440</f>
        <v>0.8868055555555554</v>
      </c>
      <c r="O25" s="2"/>
      <c r="Q25" s="7">
        <v>16</v>
      </c>
      <c r="R25" s="7" t="s">
        <v>26</v>
      </c>
      <c r="S25" s="34" t="s">
        <v>27</v>
      </c>
      <c r="T25" s="35"/>
      <c r="V25" s="2"/>
      <c r="AA25" s="5"/>
      <c r="AB25" s="5"/>
      <c r="AC25" s="5"/>
      <c r="AD25" s="5"/>
      <c r="AE25" s="5"/>
      <c r="AF25" s="5"/>
      <c r="AG25" s="2"/>
      <c r="AH25" s="2"/>
      <c r="AI25" s="2"/>
    </row>
    <row r="26" spans="1:35" ht="13.5" thickBot="1">
      <c r="A26" s="22"/>
      <c r="B26" s="22"/>
      <c r="C26" s="22"/>
      <c r="D26" s="22"/>
      <c r="E26" s="22"/>
      <c r="F26" s="22"/>
      <c r="G26" s="22"/>
      <c r="H26" s="2"/>
      <c r="I26" s="2"/>
      <c r="L26" s="4" t="s">
        <v>12</v>
      </c>
      <c r="M26" s="2">
        <f>M24+14/1440</f>
        <v>0.9520833333333332</v>
      </c>
      <c r="N26" s="2">
        <f>N25+5/1440</f>
        <v>0.8902777777777776</v>
      </c>
      <c r="O26" s="2"/>
      <c r="P26" s="2"/>
      <c r="Q26" s="21">
        <v>5</v>
      </c>
      <c r="R26" s="21">
        <v>14</v>
      </c>
      <c r="S26" s="34" t="s">
        <v>16</v>
      </c>
      <c r="T26" s="6"/>
      <c r="V26" s="2"/>
      <c r="W26" s="36">
        <f>AD19+100/1440</f>
        <v>0.8069444444444444</v>
      </c>
      <c r="X26" s="5"/>
      <c r="Y26" s="5">
        <f>N26+5/1440</f>
        <v>0.8937499999999998</v>
      </c>
      <c r="Z26" s="5"/>
      <c r="AA26" s="2"/>
      <c r="AG26" s="2"/>
      <c r="AH26" s="2"/>
      <c r="AI26" s="2"/>
    </row>
    <row r="27" spans="1:35" ht="12.75">
      <c r="A27" s="22"/>
      <c r="B27" s="22"/>
      <c r="C27" s="22"/>
      <c r="D27" s="22"/>
      <c r="E27" s="22"/>
      <c r="F27" s="22"/>
      <c r="G27" s="22"/>
      <c r="H27" s="2"/>
      <c r="I27" s="2"/>
      <c r="K27" s="2"/>
      <c r="L27" s="2"/>
      <c r="M27" s="2"/>
      <c r="N27" s="2"/>
      <c r="O27" s="2"/>
      <c r="P27" s="2"/>
      <c r="Q27" s="7">
        <f>SUM(Q23:Q26)</f>
        <v>47</v>
      </c>
      <c r="R27" s="4">
        <f>SUM(R23:R26)</f>
        <v>40</v>
      </c>
      <c r="T27" s="4">
        <f>SUM(T22:T25)</f>
        <v>41</v>
      </c>
      <c r="V27" s="2"/>
      <c r="W27" s="2"/>
      <c r="X27" s="2"/>
      <c r="Y27" s="2"/>
      <c r="Z27" s="2"/>
      <c r="AA27" s="2"/>
      <c r="AG27" s="2"/>
      <c r="AH27" s="2"/>
      <c r="AI27" s="2"/>
    </row>
    <row r="28" spans="1:35" ht="12.75">
      <c r="A28" s="22"/>
      <c r="B28" s="22"/>
      <c r="C28" s="22"/>
      <c r="D28" s="22"/>
      <c r="E28" s="22"/>
      <c r="F28" s="22"/>
      <c r="G28" s="22"/>
      <c r="H28" s="2"/>
      <c r="I28" s="2"/>
      <c r="K28" s="2"/>
      <c r="L28" s="2"/>
      <c r="M28" s="2"/>
      <c r="N28" s="2"/>
      <c r="O28" s="2"/>
      <c r="P28" s="2"/>
      <c r="Q28" s="2"/>
      <c r="V28" s="2"/>
      <c r="W28" s="2"/>
      <c r="X28" s="2"/>
      <c r="Y28" s="2"/>
      <c r="Z28" s="2"/>
      <c r="AA28" s="2"/>
      <c r="AG28" s="2"/>
      <c r="AH28" s="2"/>
      <c r="AI28" s="2"/>
    </row>
    <row r="29" spans="1:35" ht="13.5" thickBot="1">
      <c r="A29" s="22"/>
      <c r="B29" s="22"/>
      <c r="C29" s="22"/>
      <c r="D29" s="22"/>
      <c r="E29" s="22"/>
      <c r="F29" s="22"/>
      <c r="G29" s="22"/>
      <c r="H29" s="2"/>
      <c r="I29" s="2"/>
      <c r="K29" s="2"/>
      <c r="L29" s="2"/>
      <c r="M29" s="2"/>
      <c r="N29" s="2"/>
      <c r="O29" s="2"/>
      <c r="P29" s="2"/>
      <c r="Q29" s="2"/>
      <c r="V29" s="2"/>
      <c r="W29" s="2"/>
      <c r="X29" s="2"/>
      <c r="Y29" s="2"/>
      <c r="Z29" s="2"/>
      <c r="AA29" s="2"/>
      <c r="AG29" s="2"/>
      <c r="AH29" s="2"/>
      <c r="AI29" s="2"/>
    </row>
    <row r="30" spans="1:35" ht="12.75">
      <c r="A30" s="22">
        <v>13</v>
      </c>
      <c r="B30" s="22"/>
      <c r="C30" s="22"/>
      <c r="D30" s="22"/>
      <c r="E30" s="5"/>
      <c r="F30" s="5">
        <f>G30+100/1440</f>
        <v>0.7465277777777778</v>
      </c>
      <c r="G30" s="5">
        <v>0.6770833333333334</v>
      </c>
      <c r="H30" s="14" t="s">
        <v>5</v>
      </c>
      <c r="I30" s="5">
        <f>J30+100/1440</f>
        <v>0.5840277777777777</v>
      </c>
      <c r="J30" s="5">
        <v>0.5145833333333333</v>
      </c>
      <c r="K30" s="14" t="s">
        <v>5</v>
      </c>
      <c r="L30" s="5">
        <f>M30+93/1440</f>
        <v>0.4006944444444444</v>
      </c>
      <c r="M30" s="5">
        <f>N30+93/1440</f>
        <v>0.3361111111111111</v>
      </c>
      <c r="N30" s="5">
        <v>0.27152777777777776</v>
      </c>
      <c r="O30" s="5">
        <f>N30-32/1440</f>
        <v>0.24930555555555553</v>
      </c>
      <c r="R30" s="17"/>
      <c r="S30" s="7" t="s">
        <v>2</v>
      </c>
      <c r="T30" s="4">
        <v>6.1</v>
      </c>
      <c r="W30" s="2">
        <f aca="true" t="shared" si="5" ref="W30:AD30">W31+10/1440</f>
        <v>0.33402777777777776</v>
      </c>
      <c r="X30" s="2">
        <f t="shared" si="5"/>
        <v>0.3986111111111111</v>
      </c>
      <c r="Y30" s="2">
        <f t="shared" si="5"/>
        <v>0.46805555555555556</v>
      </c>
      <c r="Z30" s="2"/>
      <c r="AA30" s="2">
        <f t="shared" si="5"/>
        <v>0.5819444444444442</v>
      </c>
      <c r="AB30" s="2">
        <f t="shared" si="5"/>
        <v>0.6513888888888886</v>
      </c>
      <c r="AC30" s="2"/>
      <c r="AD30" s="2">
        <f t="shared" si="5"/>
        <v>0.7444444444444442</v>
      </c>
      <c r="AE30" s="2"/>
      <c r="AG30" s="2">
        <f>F34-H31-K31-N30</f>
        <v>0.43680555555555517</v>
      </c>
      <c r="AH30" s="2">
        <f>AI30-K31-H31-O30</f>
        <v>0.4624999999999996</v>
      </c>
      <c r="AI30" s="2">
        <f>F34+5/1440</f>
        <v>0.7840277777777777</v>
      </c>
    </row>
    <row r="31" spans="1:35" ht="13.5" thickBot="1">
      <c r="A31" s="22"/>
      <c r="B31" s="22">
        <f>2*16+5*16.8+6*16.2</f>
        <v>213.2</v>
      </c>
      <c r="C31" s="22"/>
      <c r="E31" s="2"/>
      <c r="F31" s="2">
        <f aca="true" t="shared" si="6" ref="F31:N31">F30+10/1440</f>
        <v>0.7534722222222222</v>
      </c>
      <c r="G31" s="2">
        <f t="shared" si="6"/>
        <v>0.6840277777777778</v>
      </c>
      <c r="H31" s="15">
        <f>G30-AB30</f>
        <v>0.025694444444444797</v>
      </c>
      <c r="I31" s="2">
        <f t="shared" si="6"/>
        <v>0.5909722222222221</v>
      </c>
      <c r="J31" s="2">
        <f t="shared" si="6"/>
        <v>0.5215277777777777</v>
      </c>
      <c r="K31" s="15">
        <f>J30-Y30</f>
        <v>0.046527777777777724</v>
      </c>
      <c r="L31" s="2">
        <f t="shared" si="6"/>
        <v>0.40763888888888883</v>
      </c>
      <c r="M31" s="2">
        <f t="shared" si="6"/>
        <v>0.3430555555555555</v>
      </c>
      <c r="N31" s="2">
        <f t="shared" si="6"/>
        <v>0.2784722222222222</v>
      </c>
      <c r="O31" s="2"/>
      <c r="Q31" s="7">
        <v>6.1</v>
      </c>
      <c r="R31" s="17">
        <v>6.1</v>
      </c>
      <c r="S31" s="7" t="s">
        <v>0</v>
      </c>
      <c r="T31" s="4">
        <v>5.8</v>
      </c>
      <c r="W31" s="2">
        <f aca="true" t="shared" si="7" ref="W31:AD31">W32+17/1440</f>
        <v>0.32708333333333334</v>
      </c>
      <c r="X31" s="2">
        <f t="shared" si="7"/>
        <v>0.39166666666666666</v>
      </c>
      <c r="Y31" s="2">
        <f t="shared" si="7"/>
        <v>0.46111111111111114</v>
      </c>
      <c r="Z31" s="2"/>
      <c r="AA31" s="2">
        <f t="shared" si="7"/>
        <v>0.5749999999999997</v>
      </c>
      <c r="AB31" s="2">
        <f t="shared" si="7"/>
        <v>0.6444444444444442</v>
      </c>
      <c r="AC31" s="2"/>
      <c r="AD31" s="2">
        <f t="shared" si="7"/>
        <v>0.7374999999999998</v>
      </c>
      <c r="AE31" s="2"/>
      <c r="AG31" s="2"/>
      <c r="AH31" s="2"/>
      <c r="AI31" s="2"/>
    </row>
    <row r="32" spans="1:35" ht="13.5" thickBot="1">
      <c r="A32" s="22"/>
      <c r="B32" s="23">
        <f>16.2+3</f>
        <v>19.2</v>
      </c>
      <c r="C32" s="32"/>
      <c r="E32" s="2"/>
      <c r="F32" s="2">
        <f>F31+17/1440</f>
        <v>0.7652777777777777</v>
      </c>
      <c r="G32" s="13">
        <f>G31+17/1440</f>
        <v>0.6958333333333333</v>
      </c>
      <c r="H32" s="2"/>
      <c r="I32" s="2">
        <f>I31+17/1440</f>
        <v>0.6027777777777776</v>
      </c>
      <c r="J32" s="2">
        <f>J31+17/1440</f>
        <v>0.5333333333333332</v>
      </c>
      <c r="K32" s="2"/>
      <c r="L32" s="2">
        <f>L31+17/1440</f>
        <v>0.4194444444444444</v>
      </c>
      <c r="M32" s="2">
        <f>M31+17/1440</f>
        <v>0.35486111111111107</v>
      </c>
      <c r="N32" s="2">
        <f>N31+17/1440</f>
        <v>0.29027777777777775</v>
      </c>
      <c r="O32" s="2"/>
      <c r="Q32" s="7">
        <v>5.8</v>
      </c>
      <c r="R32" s="17">
        <v>5.8</v>
      </c>
      <c r="S32" s="7" t="s">
        <v>10</v>
      </c>
      <c r="T32" s="4">
        <v>4.3</v>
      </c>
      <c r="W32" s="2">
        <f>W34+16/1440</f>
        <v>0.31527777777777777</v>
      </c>
      <c r="X32" s="2">
        <f>X34+16/1440</f>
        <v>0.3798611111111111</v>
      </c>
      <c r="Y32" s="2">
        <f>Y34+16/1440</f>
        <v>0.44930555555555557</v>
      </c>
      <c r="Z32" s="2"/>
      <c r="AA32" s="2">
        <f>AA34+16/1440</f>
        <v>0.5631944444444442</v>
      </c>
      <c r="AB32" s="2">
        <f>AB34+16/1440</f>
        <v>0.6326388888888886</v>
      </c>
      <c r="AC32" s="2"/>
      <c r="AD32" s="2">
        <f>AD34+16/1440</f>
        <v>0.7256944444444443</v>
      </c>
      <c r="AE32" s="2"/>
      <c r="AF32" s="2"/>
      <c r="AG32" s="2"/>
      <c r="AH32" s="2"/>
      <c r="AI32" s="2"/>
    </row>
    <row r="33" spans="1:35" ht="12.75">
      <c r="A33" s="22"/>
      <c r="B33" s="22">
        <f>SUM(B31:B32)</f>
        <v>232.39999999999998</v>
      </c>
      <c r="C33" s="22"/>
      <c r="D33" s="22"/>
      <c r="E33" s="22"/>
      <c r="F33" s="2">
        <f>F32+17/1440</f>
        <v>0.7770833333333332</v>
      </c>
      <c r="G33" s="2">
        <f>G32+17/1440</f>
        <v>0.7076388888888888</v>
      </c>
      <c r="I33" s="2">
        <f>I32+17/1440</f>
        <v>0.6145833333333331</v>
      </c>
      <c r="J33" s="2">
        <f>J32+17/1440</f>
        <v>0.5451388888888887</v>
      </c>
      <c r="L33" s="2">
        <f>L32+17/1440</f>
        <v>0.43124999999999997</v>
      </c>
      <c r="M33" s="27" t="s">
        <v>26</v>
      </c>
      <c r="N33" s="27" t="s">
        <v>26</v>
      </c>
      <c r="Q33" s="7">
        <v>3.9</v>
      </c>
      <c r="R33" s="7" t="s">
        <v>26</v>
      </c>
      <c r="S33" s="35" t="s">
        <v>27</v>
      </c>
      <c r="AH33" s="2"/>
      <c r="AI33" s="2"/>
    </row>
    <row r="34" spans="1:35" ht="13.5" thickBot="1">
      <c r="A34" s="22"/>
      <c r="B34" s="22"/>
      <c r="C34" s="22"/>
      <c r="D34" s="22"/>
      <c r="E34" s="4" t="s">
        <v>12</v>
      </c>
      <c r="F34" s="2">
        <f>F33+5/1440</f>
        <v>0.7805555555555554</v>
      </c>
      <c r="G34" s="2">
        <f>G33+5/1440</f>
        <v>0.711111111111111</v>
      </c>
      <c r="H34" s="2"/>
      <c r="I34" s="2">
        <f>I33+5/1440</f>
        <v>0.6180555555555554</v>
      </c>
      <c r="J34" s="2">
        <f>J33+5/1440</f>
        <v>0.5486111111111109</v>
      </c>
      <c r="K34" s="2"/>
      <c r="L34" s="2">
        <f>L33+5/1440</f>
        <v>0.4347222222222222</v>
      </c>
      <c r="M34" s="2">
        <f>M32+15/1440</f>
        <v>0.36527777777777776</v>
      </c>
      <c r="N34" s="2">
        <f>N32+15/1440</f>
        <v>0.30069444444444443</v>
      </c>
      <c r="O34" s="2"/>
      <c r="Q34" s="21">
        <v>1</v>
      </c>
      <c r="R34" s="18">
        <v>4.1</v>
      </c>
      <c r="S34" s="7" t="s">
        <v>16</v>
      </c>
      <c r="T34" s="6"/>
      <c r="W34" s="5">
        <f>N34+5/1440</f>
        <v>0.30416666666666664</v>
      </c>
      <c r="X34" s="5">
        <f>W34+93/1440</f>
        <v>0.36874999999999997</v>
      </c>
      <c r="Y34" s="5">
        <f>X34+100/1440</f>
        <v>0.43819444444444444</v>
      </c>
      <c r="Z34" s="5"/>
      <c r="AA34" s="5">
        <f>J34+5/1440</f>
        <v>0.5520833333333331</v>
      </c>
      <c r="AB34" s="5">
        <f>AA34+100/1440</f>
        <v>0.6215277777777776</v>
      </c>
      <c r="AC34" s="5"/>
      <c r="AD34" s="5">
        <f>G34+5/1440</f>
        <v>0.7145833333333332</v>
      </c>
      <c r="AE34" s="5"/>
      <c r="AF34" s="5"/>
      <c r="AG34" s="2"/>
      <c r="AH34" s="2"/>
      <c r="AI34" s="2"/>
    </row>
    <row r="35" spans="1:35" ht="12.75">
      <c r="A35" s="22"/>
      <c r="B35" s="22"/>
      <c r="C35" s="22"/>
      <c r="D35" s="22"/>
      <c r="E35" s="22"/>
      <c r="F35" s="2"/>
      <c r="G35" s="2"/>
      <c r="H35" s="2"/>
      <c r="I35" s="2"/>
      <c r="J35" s="2"/>
      <c r="L35" s="2"/>
      <c r="M35" s="2"/>
      <c r="N35" s="2"/>
      <c r="O35" s="2"/>
      <c r="Q35" s="17">
        <f>SUM(Q30:Q34)</f>
        <v>16.799999999999997</v>
      </c>
      <c r="R35" s="17">
        <f>SUM(R30:R34)</f>
        <v>15.999999999999998</v>
      </c>
      <c r="T35" s="17">
        <f>SUM(T30:T34)</f>
        <v>16.2</v>
      </c>
      <c r="V35" s="2"/>
      <c r="W35" s="2"/>
      <c r="X35" s="2"/>
      <c r="Y35" s="2"/>
      <c r="Z35" s="2"/>
      <c r="AA35" s="2"/>
      <c r="AC35" s="2"/>
      <c r="AD35" s="2"/>
      <c r="AE35" s="2"/>
      <c r="AF35" s="2"/>
      <c r="AG35" s="2"/>
      <c r="AH35" s="2"/>
      <c r="AI35" s="2"/>
    </row>
    <row r="36" spans="1:35" ht="12.75">
      <c r="A36" s="22"/>
      <c r="B36" s="22"/>
      <c r="C36" s="22"/>
      <c r="D36" s="22"/>
      <c r="E36" s="22"/>
      <c r="F36" s="2"/>
      <c r="G36" s="2"/>
      <c r="H36" s="2"/>
      <c r="I36" s="2"/>
      <c r="J36" s="2"/>
      <c r="L36" s="2"/>
      <c r="M36" s="2"/>
      <c r="N36" s="2"/>
      <c r="O36" s="2"/>
      <c r="R36" s="5"/>
      <c r="V36" s="2"/>
      <c r="W36" s="2"/>
      <c r="X36" s="2"/>
      <c r="Y36" s="2"/>
      <c r="Z36" s="2"/>
      <c r="AA36" s="2"/>
      <c r="AC36" s="2"/>
      <c r="AD36" s="2"/>
      <c r="AE36" s="2"/>
      <c r="AF36" s="2"/>
      <c r="AG36" s="2"/>
      <c r="AH36" s="2"/>
      <c r="AI36" s="2"/>
    </row>
    <row r="37" spans="1:35" ht="13.5" thickBot="1">
      <c r="A37" s="22"/>
      <c r="B37" s="22"/>
      <c r="C37" s="22"/>
      <c r="D37" s="22"/>
      <c r="E37" s="22"/>
      <c r="F37" s="2"/>
      <c r="G37" s="2"/>
      <c r="H37" s="2"/>
      <c r="I37" s="2"/>
      <c r="J37" s="2"/>
      <c r="L37" s="2"/>
      <c r="M37" s="2"/>
      <c r="N37" s="2"/>
      <c r="O37" s="2"/>
      <c r="R37" s="5"/>
      <c r="V37" s="2"/>
      <c r="W37" s="2"/>
      <c r="X37" s="2"/>
      <c r="Y37" s="2"/>
      <c r="Z37" s="2"/>
      <c r="AA37" s="2"/>
      <c r="AC37" s="2"/>
      <c r="AD37" s="2"/>
      <c r="AE37" s="2"/>
      <c r="AF37" s="2"/>
      <c r="AG37" s="2"/>
      <c r="AH37" s="2"/>
      <c r="AI37" s="2"/>
    </row>
    <row r="38" spans="1:35" ht="12.75">
      <c r="A38" s="22">
        <f>7+7</f>
        <v>14</v>
      </c>
      <c r="B38" s="22"/>
      <c r="C38" s="22"/>
      <c r="D38" s="22"/>
      <c r="E38" s="5"/>
      <c r="F38" s="5">
        <f>G38+100/1440</f>
        <v>0.7923611111111111</v>
      </c>
      <c r="G38" s="5">
        <f>H38+100/1440</f>
        <v>0.7229166666666667</v>
      </c>
      <c r="H38" s="5">
        <v>0.6534722222222222</v>
      </c>
      <c r="I38" s="14" t="s">
        <v>5</v>
      </c>
      <c r="J38" s="5">
        <f>K38+100/1440</f>
        <v>0.5375</v>
      </c>
      <c r="K38" s="5">
        <v>0.4680555555555555</v>
      </c>
      <c r="L38" s="14" t="s">
        <v>5</v>
      </c>
      <c r="M38" s="5">
        <f>N38+93/1440</f>
        <v>0.3576388888888889</v>
      </c>
      <c r="N38" s="5">
        <v>0.29305555555555557</v>
      </c>
      <c r="O38" s="5"/>
      <c r="S38" s="7" t="s">
        <v>3</v>
      </c>
      <c r="V38" s="2">
        <f aca="true" t="shared" si="8" ref="V38:AD38">V39+10/1440</f>
        <v>0.29097222222222224</v>
      </c>
      <c r="W38" s="2">
        <f t="shared" si="8"/>
        <v>0.35555555555555557</v>
      </c>
      <c r="X38" s="2">
        <f t="shared" si="8"/>
        <v>0.4236111111111111</v>
      </c>
      <c r="Y38" s="2"/>
      <c r="Z38" s="2">
        <f t="shared" si="8"/>
        <v>0.5354166666666665</v>
      </c>
      <c r="AA38" s="2">
        <f t="shared" si="8"/>
        <v>0.604861111111111</v>
      </c>
      <c r="AB38" s="2"/>
      <c r="AC38" s="2">
        <f t="shared" si="8"/>
        <v>0.7208333333333331</v>
      </c>
      <c r="AD38" s="2">
        <f t="shared" si="8"/>
        <v>0.7902777777777775</v>
      </c>
      <c r="AE38" s="2"/>
      <c r="AG38" s="2">
        <f>F42-I39-L39-V42</f>
        <v>0.47222222222222193</v>
      </c>
      <c r="AH38" s="2">
        <f>AI38-L39-I39-U42</f>
        <v>0.47916666666666635</v>
      </c>
      <c r="AI38" s="2">
        <f>F42+5/1440</f>
        <v>0.8298611111111109</v>
      </c>
    </row>
    <row r="39" spans="1:35" ht="13.5" thickBot="1">
      <c r="A39" s="22"/>
      <c r="B39" s="22">
        <f>16+6*16.8+7*16.2</f>
        <v>230.2</v>
      </c>
      <c r="C39" s="22"/>
      <c r="E39" s="2"/>
      <c r="F39" s="2">
        <f aca="true" t="shared" si="9" ref="F39:N39">F38+10/1440</f>
        <v>0.7993055555555555</v>
      </c>
      <c r="G39" s="2">
        <f t="shared" si="9"/>
        <v>0.7298611111111111</v>
      </c>
      <c r="H39" s="2">
        <f t="shared" si="9"/>
        <v>0.6604166666666667</v>
      </c>
      <c r="I39" s="15">
        <f>H38-AA38</f>
        <v>0.04861111111111127</v>
      </c>
      <c r="J39" s="2">
        <f t="shared" si="9"/>
        <v>0.5444444444444444</v>
      </c>
      <c r="K39" s="2">
        <f t="shared" si="9"/>
        <v>0.4749999999999999</v>
      </c>
      <c r="L39" s="15">
        <f>K38-X38</f>
        <v>0.0444444444444444</v>
      </c>
      <c r="M39" s="2">
        <f t="shared" si="9"/>
        <v>0.3645833333333333</v>
      </c>
      <c r="N39" s="2">
        <f t="shared" si="9"/>
        <v>0.3</v>
      </c>
      <c r="O39" s="2"/>
      <c r="S39" s="7" t="s">
        <v>0</v>
      </c>
      <c r="V39" s="2">
        <f aca="true" t="shared" si="10" ref="V39:AD39">V40+17/1440</f>
        <v>0.2840277777777778</v>
      </c>
      <c r="W39" s="2">
        <f t="shared" si="10"/>
        <v>0.34861111111111115</v>
      </c>
      <c r="X39" s="2">
        <f t="shared" si="10"/>
        <v>0.4166666666666667</v>
      </c>
      <c r="Y39" s="2"/>
      <c r="Z39" s="2">
        <f t="shared" si="10"/>
        <v>0.5284722222222221</v>
      </c>
      <c r="AA39" s="2">
        <f t="shared" si="10"/>
        <v>0.5979166666666665</v>
      </c>
      <c r="AB39" s="2"/>
      <c r="AC39" s="2">
        <f t="shared" si="10"/>
        <v>0.7138888888888887</v>
      </c>
      <c r="AD39" s="2">
        <f t="shared" si="10"/>
        <v>0.7833333333333331</v>
      </c>
      <c r="AE39" s="2"/>
      <c r="AG39" s="2"/>
      <c r="AH39" s="2"/>
      <c r="AI39" s="2"/>
    </row>
    <row r="40" spans="1:35" ht="13.5" thickBot="1">
      <c r="A40" s="22"/>
      <c r="B40" s="23">
        <v>6</v>
      </c>
      <c r="C40" s="32"/>
      <c r="D40" s="4"/>
      <c r="E40" s="2"/>
      <c r="F40" s="2">
        <f aca="true" t="shared" si="11" ref="F40:M40">F39+17/1440</f>
        <v>0.811111111111111</v>
      </c>
      <c r="G40" s="13">
        <f t="shared" si="11"/>
        <v>0.7416666666666666</v>
      </c>
      <c r="H40" s="2">
        <f t="shared" si="11"/>
        <v>0.6722222222222222</v>
      </c>
      <c r="I40" s="2"/>
      <c r="J40" s="2">
        <f t="shared" si="11"/>
        <v>0.5562499999999999</v>
      </c>
      <c r="K40" s="2">
        <f t="shared" si="11"/>
        <v>0.4868055555555555</v>
      </c>
      <c r="L40" s="2"/>
      <c r="M40" s="2">
        <f t="shared" si="11"/>
        <v>0.3763888888888889</v>
      </c>
      <c r="N40" s="2">
        <f>N39+17/1440</f>
        <v>0.31180555555555556</v>
      </c>
      <c r="O40" s="2"/>
      <c r="S40" s="7" t="s">
        <v>10</v>
      </c>
      <c r="V40" s="2">
        <f>V42+16/1440</f>
        <v>0.27222222222222225</v>
      </c>
      <c r="W40" s="2">
        <f>W42+16/1440</f>
        <v>0.3368055555555556</v>
      </c>
      <c r="X40" s="2">
        <f>X42+16/1440</f>
        <v>0.4048611111111111</v>
      </c>
      <c r="Y40" s="2"/>
      <c r="Z40" s="2">
        <f>Z42+16/1440</f>
        <v>0.5166666666666666</v>
      </c>
      <c r="AA40" s="2">
        <f>AA42+16/1440</f>
        <v>0.586111111111111</v>
      </c>
      <c r="AB40" s="2"/>
      <c r="AC40" s="2">
        <f>AC42+16/1440</f>
        <v>0.7020833333333332</v>
      </c>
      <c r="AD40" s="2">
        <f>AD42+16/1440</f>
        <v>0.7715277777777776</v>
      </c>
      <c r="AE40" s="2"/>
      <c r="AG40" s="2"/>
      <c r="AH40" s="2"/>
      <c r="AI40" s="2"/>
    </row>
    <row r="41" spans="1:35" ht="12.75">
      <c r="A41" s="22"/>
      <c r="B41" s="22">
        <f>SUM(B39:B40)</f>
        <v>236.2</v>
      </c>
      <c r="C41" s="22"/>
      <c r="D41" s="22"/>
      <c r="E41" s="22"/>
      <c r="F41" s="2">
        <f>F40+17/1440</f>
        <v>0.8229166666666665</v>
      </c>
      <c r="G41" s="2">
        <f>G40+17/1440</f>
        <v>0.7534722222222221</v>
      </c>
      <c r="H41" s="2">
        <f>H40+17/1440</f>
        <v>0.6840277777777777</v>
      </c>
      <c r="J41" s="2">
        <f>J40+17/1440</f>
        <v>0.5680555555555554</v>
      </c>
      <c r="K41" s="2">
        <f>K40+17/1440</f>
        <v>0.49861111111111106</v>
      </c>
      <c r="M41" s="2">
        <f>M40+17/1440</f>
        <v>0.38819444444444445</v>
      </c>
      <c r="N41" s="27" t="s">
        <v>26</v>
      </c>
      <c r="S41" s="35" t="s">
        <v>27</v>
      </c>
      <c r="AG41" s="2"/>
      <c r="AH41" s="2"/>
      <c r="AI41" s="2"/>
    </row>
    <row r="42" spans="1:35" ht="12.75">
      <c r="A42" s="22"/>
      <c r="B42" s="22"/>
      <c r="C42" s="22"/>
      <c r="D42" s="22"/>
      <c r="E42" s="4" t="s">
        <v>12</v>
      </c>
      <c r="F42" s="2">
        <f>F41+5/1440</f>
        <v>0.8263888888888887</v>
      </c>
      <c r="G42" s="2">
        <f>G41+5/1440</f>
        <v>0.7569444444444443</v>
      </c>
      <c r="H42" s="2">
        <f>H41+5/1440</f>
        <v>0.6874999999999999</v>
      </c>
      <c r="I42" s="2"/>
      <c r="J42" s="2">
        <f>J41+5/1440</f>
        <v>0.5715277777777776</v>
      </c>
      <c r="K42" s="2">
        <f>K41+5/1440</f>
        <v>0.5020833333333333</v>
      </c>
      <c r="L42" s="2"/>
      <c r="M42" s="2">
        <f>M41+5/1440</f>
        <v>0.39166666666666666</v>
      </c>
      <c r="N42" s="2">
        <f>N40+15/1440</f>
        <v>0.32222222222222224</v>
      </c>
      <c r="O42" s="2"/>
      <c r="S42" s="7" t="s">
        <v>16</v>
      </c>
      <c r="U42" s="5">
        <f>V42-5/1440</f>
        <v>0.2576388888888889</v>
      </c>
      <c r="V42" s="5">
        <f>W42-93/1440</f>
        <v>0.2611111111111111</v>
      </c>
      <c r="W42" s="5">
        <f>N42+5/1440</f>
        <v>0.32569444444444445</v>
      </c>
      <c r="X42" s="5">
        <f>W42+98/1440</f>
        <v>0.39375</v>
      </c>
      <c r="Y42" s="5"/>
      <c r="Z42" s="5">
        <f>K42+5/1440</f>
        <v>0.5055555555555555</v>
      </c>
      <c r="AA42" s="5">
        <f>Z42+100/1440</f>
        <v>0.575</v>
      </c>
      <c r="AB42" s="5"/>
      <c r="AC42" s="5">
        <f>H42+5/1440</f>
        <v>0.6909722222222221</v>
      </c>
      <c r="AD42" s="5">
        <f>AC42+100/1440</f>
        <v>0.7604166666666665</v>
      </c>
      <c r="AE42" s="5"/>
      <c r="AG42" s="2"/>
      <c r="AH42" s="2"/>
      <c r="AI42" s="2"/>
    </row>
    <row r="43" spans="1:35" ht="12.75">
      <c r="A43" s="22"/>
      <c r="B43" s="22"/>
      <c r="C43" s="22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G43" s="2"/>
      <c r="AH43" s="2"/>
      <c r="AI43" s="2"/>
    </row>
    <row r="44" spans="1:35" ht="13.5" thickBot="1">
      <c r="A44" s="22"/>
      <c r="B44" s="22"/>
      <c r="C44" s="22"/>
      <c r="D44" s="22"/>
      <c r="E44" s="22"/>
      <c r="F44" s="22"/>
      <c r="G44" s="22"/>
      <c r="H44" s="2"/>
      <c r="I44" s="2"/>
      <c r="J44" s="2"/>
      <c r="K44" s="2"/>
      <c r="L44" s="2"/>
      <c r="N44" s="2"/>
      <c r="O44" s="2"/>
      <c r="P44" s="2"/>
      <c r="Q44" s="2"/>
      <c r="V44" s="2"/>
      <c r="W44" s="2"/>
      <c r="X44" s="2"/>
      <c r="Y44" s="2"/>
      <c r="Z44" s="2"/>
      <c r="AA44" s="2"/>
      <c r="AC44" s="2"/>
      <c r="AD44" s="2"/>
      <c r="AE44" s="2"/>
      <c r="AF44" s="2"/>
      <c r="AI44" s="2"/>
    </row>
    <row r="45" spans="1:35" ht="13.5" thickBot="1">
      <c r="A45" s="22"/>
      <c r="B45" s="22"/>
      <c r="C45" s="22"/>
      <c r="D45" s="22"/>
      <c r="E45" s="22"/>
      <c r="F45" s="22"/>
      <c r="G45" s="22"/>
      <c r="H45" s="2"/>
      <c r="I45" s="2"/>
      <c r="J45" s="2"/>
      <c r="K45" s="2"/>
      <c r="L45" s="2"/>
      <c r="N45" s="2"/>
      <c r="O45" s="2"/>
      <c r="P45" s="2"/>
      <c r="Q45" s="2"/>
      <c r="S45" s="4" t="s">
        <v>11</v>
      </c>
      <c r="T45" s="17">
        <f>A38+A30+A15</f>
        <v>46</v>
      </c>
      <c r="V45" s="2"/>
      <c r="W45" s="2"/>
      <c r="X45" s="2"/>
      <c r="Y45" s="2"/>
      <c r="Z45" s="2"/>
      <c r="AA45" s="2"/>
      <c r="AC45" s="2"/>
      <c r="AD45" s="2"/>
      <c r="AE45" s="2"/>
      <c r="AF45" s="2"/>
      <c r="AG45" s="19">
        <f>SUM(AG15:AG41)</f>
        <v>1.545138888888888</v>
      </c>
      <c r="AH45" s="19">
        <f>SUM(AH15:AH41)</f>
        <v>1.6034722222222213</v>
      </c>
      <c r="AI45" s="2"/>
    </row>
    <row r="46" spans="1:35" ht="12.75">
      <c r="A46" s="22"/>
      <c r="B46" s="22"/>
      <c r="C46" s="22"/>
      <c r="D46" s="22"/>
      <c r="E46" s="22"/>
      <c r="F46" s="22"/>
      <c r="G46" s="22"/>
      <c r="H46" s="2"/>
      <c r="I46" s="2"/>
      <c r="J46" s="2"/>
      <c r="K46" s="2"/>
      <c r="L46" s="2"/>
      <c r="N46" s="2"/>
      <c r="O46" s="2"/>
      <c r="P46" s="2"/>
      <c r="Q46" s="2"/>
      <c r="R46" s="5"/>
      <c r="V46" s="2"/>
      <c r="W46" s="2"/>
      <c r="X46" s="2"/>
      <c r="Y46" s="2"/>
      <c r="AI46" s="2"/>
    </row>
    <row r="47" spans="1:22" ht="12.75">
      <c r="A47" s="22"/>
      <c r="B47" s="22"/>
      <c r="C47" s="22"/>
      <c r="D47" s="22"/>
      <c r="E47" s="22"/>
      <c r="F47" s="22"/>
      <c r="G47" s="22"/>
      <c r="H47" s="2"/>
      <c r="I47" s="2"/>
      <c r="J47" s="2"/>
      <c r="K47" s="2"/>
      <c r="L47" s="2"/>
      <c r="Q47" s="2"/>
      <c r="R47" s="5"/>
      <c r="V47" s="2"/>
    </row>
    <row r="48" spans="1:22" ht="12.75">
      <c r="A48" s="22"/>
      <c r="B48" s="22"/>
      <c r="C48" s="22"/>
      <c r="D48" s="22"/>
      <c r="E48" s="22"/>
      <c r="F48" s="22"/>
      <c r="G48" s="22"/>
      <c r="H48" s="2"/>
      <c r="I48" s="2"/>
      <c r="J48" s="2"/>
      <c r="K48" s="2"/>
      <c r="L48" s="2"/>
      <c r="V48" s="2"/>
    </row>
    <row r="49" spans="1:21" ht="12.75">
      <c r="A49" s="22"/>
      <c r="B49" s="22"/>
      <c r="C49" s="22"/>
      <c r="D49" s="22"/>
      <c r="E49" s="22"/>
      <c r="F49" s="22"/>
      <c r="G49" s="17" t="s">
        <v>17</v>
      </c>
      <c r="H49" s="2"/>
      <c r="I49" s="2"/>
      <c r="J49" s="2"/>
      <c r="K49" s="5" t="s">
        <v>28</v>
      </c>
      <c r="L49" s="2"/>
      <c r="U49" s="17"/>
    </row>
    <row r="50" spans="1:7" ht="12.75">
      <c r="A50" s="22"/>
      <c r="B50" s="22"/>
      <c r="C50" s="22"/>
      <c r="D50" s="22"/>
      <c r="E50" s="22"/>
      <c r="F50" s="22"/>
      <c r="G50" s="22"/>
    </row>
    <row r="51" spans="7:11" ht="12.75">
      <c r="G51" s="4"/>
      <c r="K51" s="4"/>
    </row>
    <row r="52" ht="12.75">
      <c r="K52" s="27"/>
    </row>
    <row r="53" ht="12.75">
      <c r="K53" s="27"/>
    </row>
    <row r="54" ht="12.75">
      <c r="K54" s="27"/>
    </row>
    <row r="56" spans="7:14" ht="12.75">
      <c r="G56" s="4"/>
      <c r="M56" s="4"/>
      <c r="N56" s="4"/>
    </row>
    <row r="57" spans="13:14" ht="12.75">
      <c r="M57" s="27"/>
      <c r="N57" s="37"/>
    </row>
    <row r="58" spans="13:14" ht="12.75">
      <c r="M58" s="27"/>
      <c r="N58" s="37"/>
    </row>
    <row r="59" spans="12:14" ht="12.75">
      <c r="L59" s="27"/>
      <c r="M59" s="37"/>
      <c r="N59" s="27"/>
    </row>
    <row r="60" spans="12:13" ht="12.75">
      <c r="L60" s="27"/>
      <c r="M60" s="37"/>
    </row>
    <row r="61" spans="12:13" ht="12.75">
      <c r="L61" s="27"/>
      <c r="M61" s="27"/>
    </row>
    <row r="62" spans="12:13" ht="12.75">
      <c r="L62" s="27"/>
      <c r="M62" s="27"/>
    </row>
    <row r="63" spans="12:13" ht="12.75">
      <c r="L63" s="27"/>
      <c r="M63" s="27"/>
    </row>
    <row r="64" spans="12:13" ht="12.75">
      <c r="L64" s="27"/>
      <c r="M64" s="27"/>
    </row>
    <row r="65" spans="12:13" ht="12.75">
      <c r="L65" s="27"/>
      <c r="M65" s="27"/>
    </row>
  </sheetData>
  <sheetProtection/>
  <printOptions gridLines="1"/>
  <pageMargins left="0.1968503937007874" right="0" top="0" bottom="0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5"/>
  <sheetViews>
    <sheetView zoomScalePageLayoutView="0" workbookViewId="0" topLeftCell="A25">
      <selection activeCell="AC47" sqref="AC47:AI50"/>
    </sheetView>
  </sheetViews>
  <sheetFormatPr defaultColWidth="9.00390625" defaultRowHeight="12.75"/>
  <cols>
    <col min="1" max="1" width="5.00390625" style="0" customWidth="1"/>
    <col min="2" max="3" width="6.125" style="0" customWidth="1"/>
    <col min="4" max="5" width="5.625" style="0" customWidth="1"/>
    <col min="6" max="6" width="5.875" style="0" customWidth="1"/>
    <col min="7" max="7" width="5.375" style="0" customWidth="1"/>
    <col min="8" max="8" width="6.00390625" style="0" customWidth="1"/>
    <col min="9" max="9" width="5.375" style="0" customWidth="1"/>
    <col min="10" max="10" width="5.875" style="0" customWidth="1"/>
    <col min="11" max="11" width="5.625" style="0" customWidth="1"/>
    <col min="12" max="12" width="5.75390625" style="0" customWidth="1"/>
    <col min="13" max="13" width="5.25390625" style="0" customWidth="1"/>
    <col min="14" max="15" width="5.375" style="0" customWidth="1"/>
    <col min="16" max="16" width="5.625" style="0" customWidth="1"/>
    <col min="17" max="17" width="4.25390625" style="0" customWidth="1"/>
    <col min="18" max="18" width="4.375" style="4" customWidth="1"/>
    <col min="19" max="19" width="20.25390625" style="7" bestFit="1" customWidth="1"/>
    <col min="20" max="20" width="4.625" style="4" customWidth="1"/>
    <col min="21" max="21" width="4.625" style="4" bestFit="1" customWidth="1"/>
    <col min="22" max="22" width="5.00390625" style="0" customWidth="1"/>
    <col min="23" max="23" width="5.75390625" style="0" customWidth="1"/>
    <col min="24" max="25" width="5.375" style="0" customWidth="1"/>
    <col min="26" max="27" width="5.25390625" style="0" customWidth="1"/>
    <col min="28" max="28" width="5.625" style="0" customWidth="1"/>
    <col min="29" max="30" width="5.25390625" style="0" customWidth="1"/>
    <col min="31" max="33" width="5.875" style="0" customWidth="1"/>
    <col min="34" max="34" width="6.625" style="0" customWidth="1"/>
    <col min="35" max="35" width="7.00390625" style="0" customWidth="1"/>
    <col min="36" max="36" width="5.75390625" style="0" customWidth="1"/>
  </cols>
  <sheetData>
    <row r="1" spans="3:43" s="8" customFormat="1" ht="15.75">
      <c r="C1" s="38"/>
      <c r="D1" s="38" t="s">
        <v>30</v>
      </c>
      <c r="E1" s="38"/>
      <c r="F1" s="38"/>
      <c r="G1" s="38"/>
      <c r="H1" s="38"/>
      <c r="I1" s="38"/>
      <c r="J1" s="39"/>
      <c r="K1" s="38"/>
      <c r="L1" s="38"/>
      <c r="M1" s="38"/>
      <c r="N1" s="38"/>
      <c r="O1" s="40"/>
      <c r="P1" s="40"/>
      <c r="Q1" s="40"/>
      <c r="R1" s="38"/>
      <c r="S1" s="41"/>
      <c r="T1" s="42"/>
      <c r="U1" s="41"/>
      <c r="V1" s="41"/>
      <c r="W1" s="38"/>
      <c r="X1" s="41"/>
      <c r="Y1" s="38"/>
      <c r="Z1" s="38"/>
      <c r="AA1" s="38"/>
      <c r="AB1" s="38"/>
      <c r="AC1" s="38"/>
      <c r="AD1" s="38" t="s">
        <v>31</v>
      </c>
      <c r="AE1" s="38"/>
      <c r="AF1" s="38"/>
      <c r="AG1" s="39"/>
      <c r="AH1" s="38"/>
      <c r="AI1" s="38"/>
      <c r="AK1"/>
      <c r="AO1" s="11"/>
      <c r="AP1" s="11"/>
      <c r="AQ1" s="11"/>
    </row>
    <row r="2" spans="3:43" s="8" customFormat="1" ht="15.75">
      <c r="C2" s="38"/>
      <c r="D2" s="38"/>
      <c r="E2" s="38"/>
      <c r="F2" s="38"/>
      <c r="G2" s="38"/>
      <c r="H2" s="38"/>
      <c r="I2" s="38"/>
      <c r="J2" s="39"/>
      <c r="K2" s="38"/>
      <c r="L2" s="38"/>
      <c r="M2" s="38"/>
      <c r="N2" s="38"/>
      <c r="O2" s="40"/>
      <c r="P2" s="40"/>
      <c r="Q2" s="40"/>
      <c r="R2" s="38"/>
      <c r="S2" s="41"/>
      <c r="T2" s="42"/>
      <c r="U2" s="41"/>
      <c r="V2" s="41"/>
      <c r="W2" s="38"/>
      <c r="X2" s="41"/>
      <c r="Y2" s="38"/>
      <c r="Z2" s="38"/>
      <c r="AA2" s="38"/>
      <c r="AB2" s="38"/>
      <c r="AC2" s="38"/>
      <c r="AD2" s="38"/>
      <c r="AE2" s="38"/>
      <c r="AF2" s="38"/>
      <c r="AG2" s="39"/>
      <c r="AH2" s="38"/>
      <c r="AI2" s="38"/>
      <c r="AK2"/>
      <c r="AO2" s="11"/>
      <c r="AP2" s="11"/>
      <c r="AQ2" s="11"/>
    </row>
    <row r="3" spans="3:43" s="8" customFormat="1" ht="15.75">
      <c r="C3" s="46"/>
      <c r="D3" s="46"/>
      <c r="E3" s="46"/>
      <c r="F3" s="38"/>
      <c r="G3" s="38"/>
      <c r="H3" s="38"/>
      <c r="I3" s="39"/>
      <c r="J3" s="38"/>
      <c r="K3" s="38"/>
      <c r="L3" s="38"/>
      <c r="M3" s="38"/>
      <c r="N3" s="38"/>
      <c r="O3" s="40"/>
      <c r="P3" s="40"/>
      <c r="Q3" s="40"/>
      <c r="R3" s="38"/>
      <c r="S3" s="41"/>
      <c r="T3" s="42"/>
      <c r="U3" s="41"/>
      <c r="V3" s="41"/>
      <c r="W3" s="38"/>
      <c r="X3" s="41"/>
      <c r="Y3" s="38"/>
      <c r="Z3" s="38"/>
      <c r="AA3" s="39"/>
      <c r="AB3" s="38"/>
      <c r="AC3" s="38"/>
      <c r="AD3" s="38"/>
      <c r="AE3" s="38"/>
      <c r="AF3" s="38"/>
      <c r="AG3" s="39"/>
      <c r="AH3" s="38"/>
      <c r="AI3" s="38"/>
      <c r="AK3"/>
      <c r="AO3" s="11"/>
      <c r="AP3" s="11"/>
      <c r="AQ3" s="11"/>
    </row>
    <row r="4" spans="3:43" s="8" customFormat="1" ht="15.75">
      <c r="C4" s="39"/>
      <c r="D4" s="39"/>
      <c r="E4" s="39"/>
      <c r="F4" s="39"/>
      <c r="G4" s="39"/>
      <c r="H4" s="39"/>
      <c r="I4" s="39"/>
      <c r="J4" s="38"/>
      <c r="K4" s="38"/>
      <c r="L4" s="38"/>
      <c r="M4" s="38"/>
      <c r="N4" s="38"/>
      <c r="O4" s="40"/>
      <c r="P4" s="40"/>
      <c r="Q4" s="40"/>
      <c r="R4" s="38"/>
      <c r="S4" s="41"/>
      <c r="T4" s="42"/>
      <c r="U4" s="41"/>
      <c r="V4" s="41"/>
      <c r="W4" s="38"/>
      <c r="X4" s="41"/>
      <c r="Y4" s="38"/>
      <c r="Z4" s="38"/>
      <c r="AA4" s="38"/>
      <c r="AB4" s="38"/>
      <c r="AC4" s="38"/>
      <c r="AD4" s="38"/>
      <c r="AE4" s="38"/>
      <c r="AF4" s="38"/>
      <c r="AG4" s="39"/>
      <c r="AH4" s="38"/>
      <c r="AI4" s="38"/>
      <c r="AK4"/>
      <c r="AO4" s="11"/>
      <c r="AP4" s="11"/>
      <c r="AQ4" s="11"/>
    </row>
    <row r="5" spans="3:43" s="8" customFormat="1" ht="15.7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0"/>
      <c r="P5" s="40"/>
      <c r="Q5" s="40"/>
      <c r="R5" s="38"/>
      <c r="S5" s="41"/>
      <c r="T5" s="42"/>
      <c r="U5" s="41"/>
      <c r="V5" s="41"/>
      <c r="W5" s="38"/>
      <c r="X5" s="41"/>
      <c r="Y5" s="38"/>
      <c r="Z5" s="38"/>
      <c r="AA5" s="38"/>
      <c r="AB5" s="38"/>
      <c r="AC5" s="38"/>
      <c r="AD5" s="38"/>
      <c r="AE5" s="38"/>
      <c r="AF5" s="38"/>
      <c r="AG5" s="39"/>
      <c r="AH5" s="38"/>
      <c r="AI5" s="38"/>
      <c r="AK5"/>
      <c r="AO5" s="11"/>
      <c r="AP5" s="11"/>
      <c r="AQ5" s="11"/>
    </row>
    <row r="6" spans="3:43" s="8" customFormat="1" ht="15.75">
      <c r="C6" s="38"/>
      <c r="D6" s="38"/>
      <c r="E6" s="38"/>
      <c r="F6" s="38"/>
      <c r="G6" s="38"/>
      <c r="H6" s="38"/>
      <c r="I6" s="38"/>
      <c r="J6" s="38"/>
      <c r="K6" s="38"/>
      <c r="L6" s="39"/>
      <c r="M6" s="38"/>
      <c r="N6" s="38"/>
      <c r="O6" s="40"/>
      <c r="P6" s="40"/>
      <c r="Q6" s="40"/>
      <c r="R6" s="38"/>
      <c r="S6" s="41"/>
      <c r="T6" s="42"/>
      <c r="U6" s="41"/>
      <c r="V6" s="41"/>
      <c r="W6" s="38"/>
      <c r="X6" s="41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9"/>
      <c r="AK6"/>
      <c r="AO6" s="11"/>
      <c r="AP6" s="11"/>
      <c r="AQ6" s="11"/>
    </row>
    <row r="7" spans="19:37" s="8" customFormat="1" ht="15.75">
      <c r="S7" s="12"/>
      <c r="X7" s="9"/>
      <c r="Y7"/>
      <c r="Z7"/>
      <c r="AA7"/>
      <c r="AK7"/>
    </row>
    <row r="9" ht="12.75">
      <c r="S9" s="30"/>
    </row>
    <row r="10" ht="15.75">
      <c r="K10" s="1" t="s">
        <v>25</v>
      </c>
    </row>
    <row r="12" spans="33:35" ht="12.75">
      <c r="AG12" t="s">
        <v>6</v>
      </c>
      <c r="AH12" t="s">
        <v>7</v>
      </c>
      <c r="AI12" t="s">
        <v>9</v>
      </c>
    </row>
    <row r="13" spans="19:35" ht="12.75">
      <c r="S13" s="7" t="s">
        <v>13</v>
      </c>
      <c r="U13" s="4" t="s">
        <v>32</v>
      </c>
      <c r="AC13" s="2"/>
      <c r="AD13" s="2"/>
      <c r="AE13" s="2"/>
      <c r="AF13" s="2"/>
      <c r="AG13" s="2" t="s">
        <v>22</v>
      </c>
      <c r="AH13" s="2" t="s">
        <v>22</v>
      </c>
      <c r="AI13" t="s">
        <v>4</v>
      </c>
    </row>
    <row r="14" spans="1:34" ht="13.5" thickBot="1">
      <c r="A14" t="s">
        <v>14</v>
      </c>
      <c r="AC14" s="2"/>
      <c r="AD14" s="2"/>
      <c r="AE14" s="2"/>
      <c r="AF14" s="2"/>
      <c r="AG14" s="2"/>
      <c r="AH14" s="2"/>
    </row>
    <row r="15" spans="1:35" ht="12.75">
      <c r="A15" s="22">
        <v>20.7</v>
      </c>
      <c r="B15" s="22"/>
      <c r="C15" s="22"/>
      <c r="D15" s="22"/>
      <c r="E15" s="22"/>
      <c r="F15" s="5">
        <f>G15+100/1440</f>
        <v>0.7694444444444444</v>
      </c>
      <c r="G15" s="5">
        <f>H15+100/1440</f>
        <v>0.7</v>
      </c>
      <c r="H15" s="5">
        <f>I15+100/1440</f>
        <v>0.6305555555555555</v>
      </c>
      <c r="I15" s="5">
        <f>J15+100/1440</f>
        <v>0.5611111111111111</v>
      </c>
      <c r="J15" s="5">
        <f>K15+100/1440</f>
        <v>0.4916666666666667</v>
      </c>
      <c r="K15" s="5">
        <v>0.4222222222222222</v>
      </c>
      <c r="L15" s="14" t="s">
        <v>5</v>
      </c>
      <c r="M15" s="5">
        <f>N15+93/1440</f>
        <v>0.3145833333333333</v>
      </c>
      <c r="N15" s="5">
        <v>0.25</v>
      </c>
      <c r="O15" s="5">
        <f>N15-32/1440</f>
        <v>0.22777777777777777</v>
      </c>
      <c r="S15" s="20" t="s">
        <v>1</v>
      </c>
      <c r="T15" s="7">
        <v>10</v>
      </c>
      <c r="W15" s="2">
        <f aca="true" t="shared" si="0" ref="W15:AD15">W16+10/1440</f>
        <v>0.3125</v>
      </c>
      <c r="X15" s="2">
        <f t="shared" si="0"/>
        <v>0.3770833333333333</v>
      </c>
      <c r="Y15" s="2"/>
      <c r="Z15" s="2">
        <f t="shared" si="0"/>
        <v>0.4895833333333333</v>
      </c>
      <c r="AA15" s="2">
        <f t="shared" si="0"/>
        <v>0.5590277777777777</v>
      </c>
      <c r="AB15" s="2">
        <f t="shared" si="0"/>
        <v>0.6284722222222221</v>
      </c>
      <c r="AC15" s="2">
        <f t="shared" si="0"/>
        <v>0.6979166666666665</v>
      </c>
      <c r="AD15" s="2">
        <f t="shared" si="0"/>
        <v>0.7673611111111109</v>
      </c>
      <c r="AG15" s="2">
        <f>L24-L16-O23-N15</f>
        <v>0.6798611111111107</v>
      </c>
      <c r="AH15" s="2">
        <f>AB17-O15-L16</f>
        <v>0.3368055555555555</v>
      </c>
      <c r="AI15" s="2">
        <f>L24+9/1440</f>
        <v>1.0118055555555554</v>
      </c>
    </row>
    <row r="16" spans="1:35" ht="13.5" thickBot="1">
      <c r="A16" s="22"/>
      <c r="B16" s="22">
        <f>4*16+6*16.8+10*16.2+11.9</f>
        <v>338.7</v>
      </c>
      <c r="C16" s="22"/>
      <c r="D16" s="22"/>
      <c r="E16" s="22"/>
      <c r="F16" s="2">
        <f aca="true" t="shared" si="1" ref="F16:N16">F15+10/1440</f>
        <v>0.7763888888888888</v>
      </c>
      <c r="G16" s="2">
        <f t="shared" si="1"/>
        <v>0.7069444444444444</v>
      </c>
      <c r="H16" s="2">
        <f t="shared" si="1"/>
        <v>0.6375</v>
      </c>
      <c r="I16" s="2">
        <f t="shared" si="1"/>
        <v>0.5680555555555555</v>
      </c>
      <c r="J16" s="2">
        <f t="shared" si="1"/>
        <v>0.4986111111111111</v>
      </c>
      <c r="K16" s="2">
        <f t="shared" si="1"/>
        <v>0.42916666666666664</v>
      </c>
      <c r="L16" s="15">
        <f>K15-X15</f>
        <v>0.045138888888888895</v>
      </c>
      <c r="M16" s="2">
        <f t="shared" si="1"/>
        <v>0.32152777777777775</v>
      </c>
      <c r="N16" s="2">
        <f t="shared" si="1"/>
        <v>0.2569444444444444</v>
      </c>
      <c r="O16" s="2"/>
      <c r="Q16" s="7">
        <v>10</v>
      </c>
      <c r="R16" s="7">
        <v>10</v>
      </c>
      <c r="S16" s="20" t="s">
        <v>0</v>
      </c>
      <c r="T16" s="7">
        <v>17</v>
      </c>
      <c r="W16" s="2">
        <f aca="true" t="shared" si="2" ref="W16:AD16">W17+17/1440</f>
        <v>0.3055555555555556</v>
      </c>
      <c r="X16" s="2">
        <f t="shared" si="2"/>
        <v>0.3701388888888889</v>
      </c>
      <c r="Y16" s="2"/>
      <c r="Z16" s="2">
        <f t="shared" si="2"/>
        <v>0.4826388888888889</v>
      </c>
      <c r="AA16" s="2">
        <f t="shared" si="2"/>
        <v>0.5520833333333333</v>
      </c>
      <c r="AB16" s="13">
        <f t="shared" si="2"/>
        <v>0.6215277777777777</v>
      </c>
      <c r="AC16" s="2">
        <f t="shared" si="2"/>
        <v>0.6909722222222221</v>
      </c>
      <c r="AD16" s="2">
        <f t="shared" si="2"/>
        <v>0.7604166666666665</v>
      </c>
      <c r="AG16" s="2"/>
      <c r="AH16" s="2"/>
      <c r="AI16" s="2"/>
    </row>
    <row r="17" spans="1:35" ht="13.5" thickBot="1">
      <c r="A17" s="22"/>
      <c r="B17" s="23">
        <f>16.2+4.4</f>
        <v>20.6</v>
      </c>
      <c r="C17" s="32"/>
      <c r="F17" s="2">
        <f aca="true" t="shared" si="3" ref="F17:N18">F16+17/1440</f>
        <v>0.7881944444444443</v>
      </c>
      <c r="G17" s="13">
        <f t="shared" si="3"/>
        <v>0.7187499999999999</v>
      </c>
      <c r="H17" s="13">
        <f t="shared" si="3"/>
        <v>0.6493055555555555</v>
      </c>
      <c r="I17" s="2">
        <f t="shared" si="3"/>
        <v>0.579861111111111</v>
      </c>
      <c r="J17" s="2">
        <f t="shared" si="3"/>
        <v>0.5104166666666666</v>
      </c>
      <c r="K17" s="2">
        <f t="shared" si="3"/>
        <v>0.4409722222222222</v>
      </c>
      <c r="L17" s="2"/>
      <c r="M17" s="2">
        <f t="shared" si="3"/>
        <v>0.3333333333333333</v>
      </c>
      <c r="N17" s="2">
        <f t="shared" si="3"/>
        <v>0.26875</v>
      </c>
      <c r="O17" s="2"/>
      <c r="Q17" s="7">
        <v>17</v>
      </c>
      <c r="R17" s="7">
        <v>17</v>
      </c>
      <c r="S17" s="20" t="s">
        <v>10</v>
      </c>
      <c r="T17" s="7">
        <v>16</v>
      </c>
      <c r="W17" s="2">
        <f>W19+16/1440</f>
        <v>0.29375</v>
      </c>
      <c r="X17" s="2">
        <f>X19+16/1440</f>
        <v>0.35833333333333334</v>
      </c>
      <c r="Y17" s="2"/>
      <c r="Z17" s="2">
        <f>Z19+16/1440</f>
        <v>0.4708333333333333</v>
      </c>
      <c r="AA17" s="2">
        <f>AA19+16/1440</f>
        <v>0.5402777777777777</v>
      </c>
      <c r="AB17" s="3">
        <f>AB19+16/1440</f>
        <v>0.6097222222222222</v>
      </c>
      <c r="AC17" s="2">
        <f>AC19+16/1440</f>
        <v>0.6791666666666666</v>
      </c>
      <c r="AD17" s="2">
        <f>AD19+16/1440</f>
        <v>0.748611111111111</v>
      </c>
      <c r="AG17" s="2"/>
      <c r="AH17" s="2">
        <f>L24-O23-AB17</f>
        <v>0.36527777777777737</v>
      </c>
      <c r="AI17" s="2"/>
    </row>
    <row r="18" spans="1:35" ht="12.75">
      <c r="A18" s="22"/>
      <c r="B18" s="22">
        <f>SUM(B16:B17)</f>
        <v>359.3</v>
      </c>
      <c r="C18" s="22"/>
      <c r="D18" s="22"/>
      <c r="E18" s="22"/>
      <c r="F18" s="2">
        <f t="shared" si="3"/>
        <v>0.7999999999999998</v>
      </c>
      <c r="G18" s="2">
        <f t="shared" si="3"/>
        <v>0.7305555555555554</v>
      </c>
      <c r="H18" s="2">
        <f t="shared" si="3"/>
        <v>0.661111111111111</v>
      </c>
      <c r="I18" s="2">
        <f t="shared" si="3"/>
        <v>0.5916666666666666</v>
      </c>
      <c r="J18" s="2">
        <f t="shared" si="3"/>
        <v>0.5222222222222221</v>
      </c>
      <c r="K18" s="2">
        <f t="shared" si="3"/>
        <v>0.4527777777777778</v>
      </c>
      <c r="M18" s="27" t="s">
        <v>26</v>
      </c>
      <c r="N18" s="27" t="s">
        <v>26</v>
      </c>
      <c r="O18" s="2"/>
      <c r="Q18" s="7">
        <v>17</v>
      </c>
      <c r="R18" s="7" t="s">
        <v>26</v>
      </c>
      <c r="S18" s="20" t="s">
        <v>27</v>
      </c>
      <c r="AG18" s="2"/>
      <c r="AH18" s="2"/>
      <c r="AI18" s="2"/>
    </row>
    <row r="19" spans="1:35" ht="13.5" thickBot="1">
      <c r="A19" s="22"/>
      <c r="B19" s="22"/>
      <c r="C19" s="22"/>
      <c r="D19" s="22"/>
      <c r="E19" s="22"/>
      <c r="F19" s="2">
        <f aca="true" t="shared" si="4" ref="F19:K19">F18+5/1440</f>
        <v>0.803472222222222</v>
      </c>
      <c r="G19" s="2">
        <f t="shared" si="4"/>
        <v>0.7340277777777776</v>
      </c>
      <c r="H19" s="2">
        <f t="shared" si="4"/>
        <v>0.6645833333333332</v>
      </c>
      <c r="I19" s="2">
        <f t="shared" si="4"/>
        <v>0.5951388888888888</v>
      </c>
      <c r="J19" s="2">
        <f t="shared" si="4"/>
        <v>0.5256944444444444</v>
      </c>
      <c r="K19" s="2">
        <f t="shared" si="4"/>
        <v>0.45625</v>
      </c>
      <c r="L19" s="2"/>
      <c r="M19" s="2">
        <f>M17+15/1440</f>
        <v>0.34375</v>
      </c>
      <c r="N19" s="2">
        <f>N17+15/1440</f>
        <v>0.2791666666666667</v>
      </c>
      <c r="O19" s="2"/>
      <c r="Q19" s="21">
        <v>5</v>
      </c>
      <c r="R19" s="21">
        <v>15</v>
      </c>
      <c r="S19" s="20" t="s">
        <v>16</v>
      </c>
      <c r="T19" s="21"/>
      <c r="V19" s="2"/>
      <c r="W19" s="5">
        <f>N19+5/1440</f>
        <v>0.2826388888888889</v>
      </c>
      <c r="X19" s="5">
        <f>W19+93/1440</f>
        <v>0.3472222222222222</v>
      </c>
      <c r="Y19" s="5"/>
      <c r="Z19" s="5">
        <f>K19+5/1440</f>
        <v>0.4597222222222222</v>
      </c>
      <c r="AA19" s="5">
        <f>Z19+100/1440</f>
        <v>0.5291666666666667</v>
      </c>
      <c r="AB19" s="5">
        <f>AA19+100/1440</f>
        <v>0.5986111111111111</v>
      </c>
      <c r="AC19" s="5">
        <f>AB19+100/1440</f>
        <v>0.6680555555555555</v>
      </c>
      <c r="AD19" s="5">
        <f>AC19+100/1440</f>
        <v>0.7374999999999999</v>
      </c>
      <c r="AG19" s="2"/>
      <c r="AH19" s="2"/>
      <c r="AI19" s="2"/>
    </row>
    <row r="20" spans="1:35" ht="12.75">
      <c r="A20" s="22"/>
      <c r="B20" s="22"/>
      <c r="C20" s="22"/>
      <c r="D20" s="22"/>
      <c r="E20" s="22"/>
      <c r="F20" s="22"/>
      <c r="G20" s="22"/>
      <c r="H20" s="2"/>
      <c r="I20" s="2"/>
      <c r="K20" s="2"/>
      <c r="L20" s="2"/>
      <c r="M20" s="2"/>
      <c r="N20" s="2"/>
      <c r="O20" s="2"/>
      <c r="P20" s="2"/>
      <c r="Q20" s="7">
        <f>SUM(Q15:Q19)</f>
        <v>49</v>
      </c>
      <c r="R20" s="4">
        <f>SUM(R15:R19)</f>
        <v>42</v>
      </c>
      <c r="T20" s="4">
        <f>SUM(T15:T19)</f>
        <v>43</v>
      </c>
      <c r="V20" s="2"/>
      <c r="W20" s="2"/>
      <c r="X20" s="2"/>
      <c r="Y20" s="2"/>
      <c r="Z20" s="2"/>
      <c r="AA20" s="2"/>
      <c r="AG20" s="2"/>
      <c r="AH20" s="2"/>
      <c r="AI20" s="2"/>
    </row>
    <row r="21" spans="1:35" ht="13.5" thickBot="1">
      <c r="A21" s="22"/>
      <c r="B21" s="22"/>
      <c r="C21" s="22"/>
      <c r="D21" s="22"/>
      <c r="E21" s="22"/>
      <c r="F21" s="22"/>
      <c r="G21" s="22"/>
      <c r="H21" s="2"/>
      <c r="I21" s="2"/>
      <c r="J21" s="2"/>
      <c r="K21" s="2"/>
      <c r="L21" s="2"/>
      <c r="M21" s="2"/>
      <c r="N21" s="2"/>
      <c r="O21" s="2"/>
      <c r="Q21" s="2"/>
      <c r="V21" s="2"/>
      <c r="W21" s="2"/>
      <c r="X21" s="2"/>
      <c r="Y21" s="2"/>
      <c r="Z21" s="2"/>
      <c r="AA21" s="2"/>
      <c r="AG21" s="2"/>
      <c r="AH21" s="2"/>
      <c r="AI21" s="2"/>
    </row>
    <row r="22" spans="8:35" ht="12.75">
      <c r="H22" s="5"/>
      <c r="I22" s="5"/>
      <c r="J22" s="5"/>
      <c r="K22" s="5"/>
      <c r="L22" s="5">
        <f>Z22+1/1440</f>
        <v>0.9902777777777776</v>
      </c>
      <c r="M22" s="5">
        <f>N22+96/1440</f>
        <v>0.9340277777777778</v>
      </c>
      <c r="N22" s="5">
        <v>0.8673611111111111</v>
      </c>
      <c r="O22" s="14" t="s">
        <v>5</v>
      </c>
      <c r="Q22" s="2"/>
      <c r="S22" s="20" t="s">
        <v>1</v>
      </c>
      <c r="T22" s="7">
        <v>10</v>
      </c>
      <c r="V22" s="2"/>
      <c r="W22" s="2">
        <f>W23+10/1440</f>
        <v>0.8368055555555554</v>
      </c>
      <c r="X22" s="2"/>
      <c r="Y22" s="2">
        <f>Y23+10/1440</f>
        <v>0.9270833333333331</v>
      </c>
      <c r="Z22" s="2">
        <f>Z23+8/1440</f>
        <v>0.9895833333333331</v>
      </c>
      <c r="AB22" s="2"/>
      <c r="AC22" s="2"/>
      <c r="AD22" s="2"/>
      <c r="AE22" s="2"/>
      <c r="AF22" s="2"/>
      <c r="AH22" s="2"/>
      <c r="AI22" s="2"/>
    </row>
    <row r="23" spans="8:35" ht="13.5" thickBot="1">
      <c r="H23" s="2"/>
      <c r="I23" s="2"/>
      <c r="J23" s="2"/>
      <c r="K23" s="2"/>
      <c r="L23" s="2">
        <f>L22+8/1440</f>
        <v>0.9958333333333331</v>
      </c>
      <c r="M23" s="2">
        <f>M22+10/1440</f>
        <v>0.9409722222222222</v>
      </c>
      <c r="N23" s="2">
        <f>N22+10/1440</f>
        <v>0.8743055555555556</v>
      </c>
      <c r="O23" s="15">
        <f>N22-W22</f>
        <v>0.03055555555555578</v>
      </c>
      <c r="Q23" s="7">
        <v>10</v>
      </c>
      <c r="R23" s="7">
        <v>10</v>
      </c>
      <c r="S23" s="20" t="s">
        <v>0</v>
      </c>
      <c r="T23" s="7">
        <v>16</v>
      </c>
      <c r="V23" s="2"/>
      <c r="W23" s="2">
        <f>W24+17/1440</f>
        <v>0.8298611111111109</v>
      </c>
      <c r="X23" s="2"/>
      <c r="Y23" s="2">
        <f>Y24+16/1440</f>
        <v>0.9201388888888887</v>
      </c>
      <c r="Z23" s="2">
        <f>Z24+16/1440</f>
        <v>0.9840277777777776</v>
      </c>
      <c r="AA23" s="2"/>
      <c r="AB23" s="2"/>
      <c r="AC23" s="2"/>
      <c r="AD23" s="2"/>
      <c r="AE23" s="2"/>
      <c r="AF23" s="2"/>
      <c r="AG23" s="2"/>
      <c r="AH23" s="2"/>
      <c r="AI23" s="2"/>
    </row>
    <row r="24" spans="9:35" ht="12.75">
      <c r="I24" s="2"/>
      <c r="J24" s="2"/>
      <c r="K24" s="4" t="s">
        <v>12</v>
      </c>
      <c r="L24" s="2">
        <f>L23+14/1440</f>
        <v>1.0055555555555553</v>
      </c>
      <c r="M24" s="2">
        <f>M23+16/1440</f>
        <v>0.9520833333333333</v>
      </c>
      <c r="N24" s="2">
        <f>N23+16/1440</f>
        <v>0.8854166666666666</v>
      </c>
      <c r="O24" s="2"/>
      <c r="Q24" s="7">
        <v>16</v>
      </c>
      <c r="R24" s="7">
        <v>16</v>
      </c>
      <c r="S24" s="20" t="s">
        <v>10</v>
      </c>
      <c r="T24" s="7">
        <v>15</v>
      </c>
      <c r="V24" s="2"/>
      <c r="W24" s="2">
        <f>W26+16/1440</f>
        <v>0.8180555555555554</v>
      </c>
      <c r="X24" s="2"/>
      <c r="Y24" s="2">
        <f>Y26+15/1440</f>
        <v>0.9090277777777777</v>
      </c>
      <c r="Z24" s="2">
        <f>Z26+15/1440</f>
        <v>0.9729166666666665</v>
      </c>
      <c r="AA24" s="2"/>
      <c r="AB24" s="2"/>
      <c r="AC24" s="2"/>
      <c r="AD24" s="2"/>
      <c r="AE24" s="2"/>
      <c r="AF24" s="2"/>
      <c r="AG24" s="2"/>
      <c r="AH24" s="2"/>
      <c r="AI24" s="2"/>
    </row>
    <row r="25" spans="10:35" ht="12.75">
      <c r="J25" s="2"/>
      <c r="L25" s="27"/>
      <c r="M25" s="33" t="s">
        <v>26</v>
      </c>
      <c r="N25" s="33" t="s">
        <v>26</v>
      </c>
      <c r="O25" s="2"/>
      <c r="Q25" s="7">
        <v>16</v>
      </c>
      <c r="R25" s="7" t="s">
        <v>26</v>
      </c>
      <c r="S25" s="34" t="s">
        <v>27</v>
      </c>
      <c r="T25" s="35"/>
      <c r="V25" s="2"/>
      <c r="AA25" s="5"/>
      <c r="AB25" s="5"/>
      <c r="AC25" s="5"/>
      <c r="AD25" s="5"/>
      <c r="AE25" s="5"/>
      <c r="AF25" s="5"/>
      <c r="AG25" s="2"/>
      <c r="AH25" s="2"/>
      <c r="AI25" s="2"/>
    </row>
    <row r="26" spans="1:35" ht="13.5" thickBot="1">
      <c r="A26" s="22"/>
      <c r="B26" s="22"/>
      <c r="C26" s="22"/>
      <c r="D26" s="22"/>
      <c r="E26" s="22"/>
      <c r="F26" s="22"/>
      <c r="G26" s="22"/>
      <c r="H26" s="2"/>
      <c r="I26" s="2"/>
      <c r="M26" s="2">
        <f>M24+14/1440</f>
        <v>0.9618055555555555</v>
      </c>
      <c r="N26" s="2">
        <f>N24+14/1440</f>
        <v>0.8951388888888888</v>
      </c>
      <c r="O26" s="2"/>
      <c r="P26" s="2"/>
      <c r="Q26" s="21">
        <v>5</v>
      </c>
      <c r="R26" s="21">
        <v>14</v>
      </c>
      <c r="S26" s="34" t="s">
        <v>16</v>
      </c>
      <c r="T26" s="6"/>
      <c r="V26" s="2"/>
      <c r="W26" s="36">
        <f>AD19+100/1440</f>
        <v>0.8069444444444444</v>
      </c>
      <c r="X26" s="5"/>
      <c r="Y26" s="5">
        <f>N26+5/1440</f>
        <v>0.898611111111111</v>
      </c>
      <c r="Z26" s="5">
        <f>M26+1/1440</f>
        <v>0.9624999999999999</v>
      </c>
      <c r="AA26" s="2"/>
      <c r="AG26" s="2"/>
      <c r="AH26" s="2"/>
      <c r="AI26" s="2"/>
    </row>
    <row r="27" spans="1:35" ht="12.75">
      <c r="A27" s="22"/>
      <c r="B27" s="22"/>
      <c r="C27" s="22"/>
      <c r="D27" s="22"/>
      <c r="E27" s="22"/>
      <c r="F27" s="22"/>
      <c r="G27" s="22"/>
      <c r="H27" s="2"/>
      <c r="I27" s="2"/>
      <c r="K27" s="2"/>
      <c r="L27" s="2"/>
      <c r="M27" s="2"/>
      <c r="N27" s="2"/>
      <c r="O27" s="2"/>
      <c r="P27" s="2"/>
      <c r="Q27" s="7">
        <f>SUM(Q23:Q26)</f>
        <v>47</v>
      </c>
      <c r="R27" s="4">
        <f>SUM(R23:R26)</f>
        <v>40</v>
      </c>
      <c r="T27" s="4">
        <f>SUM(T22:T25)</f>
        <v>41</v>
      </c>
      <c r="V27" s="2"/>
      <c r="W27" s="2"/>
      <c r="X27" s="2"/>
      <c r="Y27" s="2"/>
      <c r="Z27" s="2"/>
      <c r="AA27" s="2"/>
      <c r="AG27" s="2"/>
      <c r="AH27" s="2"/>
      <c r="AI27" s="2"/>
    </row>
    <row r="28" spans="1:35" ht="12.75">
      <c r="A28" s="22"/>
      <c r="B28" s="22"/>
      <c r="C28" s="22"/>
      <c r="D28" s="22"/>
      <c r="E28" s="22"/>
      <c r="F28" s="22"/>
      <c r="G28" s="22"/>
      <c r="H28" s="2"/>
      <c r="I28" s="2"/>
      <c r="K28" s="2"/>
      <c r="L28" s="2"/>
      <c r="M28" s="2"/>
      <c r="N28" s="2"/>
      <c r="O28" s="2"/>
      <c r="P28" s="2"/>
      <c r="Q28" s="2"/>
      <c r="V28" s="2"/>
      <c r="W28" s="2"/>
      <c r="X28" s="2"/>
      <c r="Y28" s="2"/>
      <c r="Z28" s="2"/>
      <c r="AA28" s="2"/>
      <c r="AG28" s="2"/>
      <c r="AH28" s="2"/>
      <c r="AI28" s="2"/>
    </row>
    <row r="29" spans="1:35" ht="13.5" thickBot="1">
      <c r="A29" s="22"/>
      <c r="B29" s="22"/>
      <c r="C29" s="22"/>
      <c r="D29" s="22"/>
      <c r="E29" s="22"/>
      <c r="F29" s="22"/>
      <c r="G29" s="22"/>
      <c r="H29" s="2"/>
      <c r="I29" s="2"/>
      <c r="K29" s="2"/>
      <c r="L29" s="2"/>
      <c r="M29" s="2"/>
      <c r="N29" s="2"/>
      <c r="O29" s="2"/>
      <c r="P29" s="2"/>
      <c r="Q29" s="2"/>
      <c r="V29" s="2"/>
      <c r="W29" s="2"/>
      <c r="X29" s="2"/>
      <c r="Y29" s="2"/>
      <c r="Z29" s="2"/>
      <c r="AA29" s="2"/>
      <c r="AG29" s="2"/>
      <c r="AH29" s="2"/>
      <c r="AI29" s="2"/>
    </row>
    <row r="30" spans="1:35" ht="12.75">
      <c r="A30" s="22">
        <v>13</v>
      </c>
      <c r="B30" s="22"/>
      <c r="C30" s="22"/>
      <c r="D30" s="22"/>
      <c r="E30" s="5"/>
      <c r="F30" s="5">
        <f>G30+100/1440</f>
        <v>0.7465277777777778</v>
      </c>
      <c r="G30" s="5">
        <v>0.6770833333333334</v>
      </c>
      <c r="H30" s="14" t="s">
        <v>5</v>
      </c>
      <c r="I30" s="5">
        <f>J30+100/1440</f>
        <v>0.5840277777777777</v>
      </c>
      <c r="J30" s="5">
        <v>0.5145833333333333</v>
      </c>
      <c r="K30" s="14" t="s">
        <v>5</v>
      </c>
      <c r="L30" s="5">
        <f>M30+93/1440</f>
        <v>0.4006944444444444</v>
      </c>
      <c r="M30" s="5">
        <f>N30+93/1440</f>
        <v>0.3361111111111111</v>
      </c>
      <c r="N30" s="5">
        <v>0.27152777777777776</v>
      </c>
      <c r="O30" s="5">
        <f>N30-32/1440</f>
        <v>0.24930555555555553</v>
      </c>
      <c r="R30" s="17"/>
      <c r="S30" s="7" t="s">
        <v>2</v>
      </c>
      <c r="T30" s="4">
        <v>6.1</v>
      </c>
      <c r="W30" s="2">
        <f aca="true" t="shared" si="5" ref="W30:AD30">W31+10/1440</f>
        <v>0.33402777777777776</v>
      </c>
      <c r="X30" s="2">
        <f t="shared" si="5"/>
        <v>0.3986111111111111</v>
      </c>
      <c r="Y30" s="2">
        <f t="shared" si="5"/>
        <v>0.46805555555555556</v>
      </c>
      <c r="Z30" s="2"/>
      <c r="AA30" s="2">
        <f t="shared" si="5"/>
        <v>0.5819444444444442</v>
      </c>
      <c r="AB30" s="2">
        <f t="shared" si="5"/>
        <v>0.6513888888888886</v>
      </c>
      <c r="AC30" s="2"/>
      <c r="AD30" s="2">
        <f t="shared" si="5"/>
        <v>0.7444444444444442</v>
      </c>
      <c r="AE30" s="2"/>
      <c r="AG30" s="2">
        <f>F34-H31-K31-N30</f>
        <v>0.43680555555555517</v>
      </c>
      <c r="AH30" s="2">
        <f>AI30-K31-H31-O30</f>
        <v>0.4624999999999996</v>
      </c>
      <c r="AI30" s="2">
        <f>F34+5/1440</f>
        <v>0.7840277777777777</v>
      </c>
    </row>
    <row r="31" spans="1:35" ht="13.5" thickBot="1">
      <c r="A31" s="22"/>
      <c r="B31" s="22">
        <f>2*16+5*16.8+6*16.2</f>
        <v>213.2</v>
      </c>
      <c r="C31" s="22"/>
      <c r="E31" s="2"/>
      <c r="F31" s="2">
        <f aca="true" t="shared" si="6" ref="F31:N31">F30+10/1440</f>
        <v>0.7534722222222222</v>
      </c>
      <c r="G31" s="2">
        <f t="shared" si="6"/>
        <v>0.6840277777777778</v>
      </c>
      <c r="H31" s="15">
        <f>G30-AB30</f>
        <v>0.025694444444444797</v>
      </c>
      <c r="I31" s="2">
        <f t="shared" si="6"/>
        <v>0.5909722222222221</v>
      </c>
      <c r="J31" s="2">
        <f t="shared" si="6"/>
        <v>0.5215277777777777</v>
      </c>
      <c r="K31" s="15">
        <f>J30-Y30</f>
        <v>0.046527777777777724</v>
      </c>
      <c r="L31" s="2">
        <f t="shared" si="6"/>
        <v>0.40763888888888883</v>
      </c>
      <c r="M31" s="2">
        <f t="shared" si="6"/>
        <v>0.3430555555555555</v>
      </c>
      <c r="N31" s="2">
        <f t="shared" si="6"/>
        <v>0.2784722222222222</v>
      </c>
      <c r="O31" s="2"/>
      <c r="Q31" s="7">
        <v>6.1</v>
      </c>
      <c r="R31" s="17">
        <v>6.1</v>
      </c>
      <c r="S31" s="7" t="s">
        <v>0</v>
      </c>
      <c r="T31" s="4">
        <v>5.8</v>
      </c>
      <c r="W31" s="2">
        <f aca="true" t="shared" si="7" ref="W31:AD31">W32+17/1440</f>
        <v>0.32708333333333334</v>
      </c>
      <c r="X31" s="2">
        <f t="shared" si="7"/>
        <v>0.39166666666666666</v>
      </c>
      <c r="Y31" s="2">
        <f t="shared" si="7"/>
        <v>0.46111111111111114</v>
      </c>
      <c r="Z31" s="2"/>
      <c r="AA31" s="2">
        <f t="shared" si="7"/>
        <v>0.5749999999999997</v>
      </c>
      <c r="AB31" s="2">
        <f t="shared" si="7"/>
        <v>0.6444444444444442</v>
      </c>
      <c r="AC31" s="2"/>
      <c r="AD31" s="2">
        <f t="shared" si="7"/>
        <v>0.7374999999999998</v>
      </c>
      <c r="AE31" s="2"/>
      <c r="AG31" s="2"/>
      <c r="AH31" s="2"/>
      <c r="AI31" s="2"/>
    </row>
    <row r="32" spans="1:35" ht="13.5" thickBot="1">
      <c r="A32" s="22"/>
      <c r="B32" s="23">
        <f>16.2+3</f>
        <v>19.2</v>
      </c>
      <c r="C32" s="32"/>
      <c r="E32" s="2"/>
      <c r="F32" s="2">
        <f>F31+17/1440</f>
        <v>0.7652777777777777</v>
      </c>
      <c r="G32" s="13">
        <f>G31+17/1440</f>
        <v>0.6958333333333333</v>
      </c>
      <c r="H32" s="2"/>
      <c r="I32" s="2">
        <f>I31+17/1440</f>
        <v>0.6027777777777776</v>
      </c>
      <c r="J32" s="2">
        <f>J31+17/1440</f>
        <v>0.5333333333333332</v>
      </c>
      <c r="K32" s="2"/>
      <c r="L32" s="2">
        <f>L31+17/1440</f>
        <v>0.4194444444444444</v>
      </c>
      <c r="M32" s="2">
        <f>M31+17/1440</f>
        <v>0.35486111111111107</v>
      </c>
      <c r="N32" s="2">
        <f>N31+17/1440</f>
        <v>0.29027777777777775</v>
      </c>
      <c r="O32" s="2"/>
      <c r="Q32" s="7">
        <v>5.8</v>
      </c>
      <c r="R32" s="17">
        <v>5.8</v>
      </c>
      <c r="S32" s="7" t="s">
        <v>10</v>
      </c>
      <c r="T32" s="4">
        <v>4.3</v>
      </c>
      <c r="W32" s="2">
        <f>W34+16/1440</f>
        <v>0.31527777777777777</v>
      </c>
      <c r="X32" s="2">
        <f>X34+16/1440</f>
        <v>0.3798611111111111</v>
      </c>
      <c r="Y32" s="2">
        <f>Y34+16/1440</f>
        <v>0.44930555555555557</v>
      </c>
      <c r="Z32" s="2"/>
      <c r="AA32" s="2">
        <f>AA34+16/1440</f>
        <v>0.5631944444444442</v>
      </c>
      <c r="AB32" s="2">
        <f>AB34+16/1440</f>
        <v>0.6326388888888886</v>
      </c>
      <c r="AC32" s="2"/>
      <c r="AD32" s="2">
        <f>AD34+16/1440</f>
        <v>0.7256944444444443</v>
      </c>
      <c r="AE32" s="2"/>
      <c r="AF32" s="2"/>
      <c r="AG32" s="2"/>
      <c r="AH32" s="2"/>
      <c r="AI32" s="2"/>
    </row>
    <row r="33" spans="1:35" ht="12.75">
      <c r="A33" s="22"/>
      <c r="B33" s="22">
        <f>SUM(B31:B32)</f>
        <v>232.39999999999998</v>
      </c>
      <c r="C33" s="22"/>
      <c r="D33" s="22"/>
      <c r="E33" s="22"/>
      <c r="F33" s="2">
        <f>F32+17/1440</f>
        <v>0.7770833333333332</v>
      </c>
      <c r="G33" s="2">
        <f>G32+17/1440</f>
        <v>0.7076388888888888</v>
      </c>
      <c r="I33" s="2">
        <f>I32+17/1440</f>
        <v>0.6145833333333331</v>
      </c>
      <c r="J33" s="2">
        <f>J32+17/1440</f>
        <v>0.5451388888888887</v>
      </c>
      <c r="L33" s="2">
        <f>L32+17/1440</f>
        <v>0.43124999999999997</v>
      </c>
      <c r="M33" s="27" t="s">
        <v>26</v>
      </c>
      <c r="N33" s="27" t="s">
        <v>26</v>
      </c>
      <c r="Q33" s="7">
        <v>3.9</v>
      </c>
      <c r="R33" s="7" t="s">
        <v>26</v>
      </c>
      <c r="S33" s="35" t="s">
        <v>27</v>
      </c>
      <c r="AH33" s="2"/>
      <c r="AI33" s="2"/>
    </row>
    <row r="34" spans="1:35" ht="13.5" thickBot="1">
      <c r="A34" s="22"/>
      <c r="B34" s="22"/>
      <c r="C34" s="22"/>
      <c r="D34" s="22"/>
      <c r="E34" s="4" t="s">
        <v>12</v>
      </c>
      <c r="F34" s="2">
        <f>F33+5/1440</f>
        <v>0.7805555555555554</v>
      </c>
      <c r="G34" s="2">
        <f>G33+5/1440</f>
        <v>0.711111111111111</v>
      </c>
      <c r="H34" s="2"/>
      <c r="I34" s="2">
        <f>I33+5/1440</f>
        <v>0.6180555555555554</v>
      </c>
      <c r="J34" s="2">
        <f>J33+5/1440</f>
        <v>0.5486111111111109</v>
      </c>
      <c r="K34" s="2"/>
      <c r="L34" s="2">
        <f>L33+5/1440</f>
        <v>0.4347222222222222</v>
      </c>
      <c r="M34" s="2">
        <f>M32+15/1440</f>
        <v>0.36527777777777776</v>
      </c>
      <c r="N34" s="2">
        <f>N32+15/1440</f>
        <v>0.30069444444444443</v>
      </c>
      <c r="O34" s="2"/>
      <c r="Q34" s="21">
        <v>1</v>
      </c>
      <c r="R34" s="18">
        <v>4.1</v>
      </c>
      <c r="S34" s="7" t="s">
        <v>16</v>
      </c>
      <c r="T34" s="6"/>
      <c r="W34" s="5">
        <f>N34+5/1440</f>
        <v>0.30416666666666664</v>
      </c>
      <c r="X34" s="5">
        <f>W34+93/1440</f>
        <v>0.36874999999999997</v>
      </c>
      <c r="Y34" s="5">
        <f>X34+100/1440</f>
        <v>0.43819444444444444</v>
      </c>
      <c r="Z34" s="5"/>
      <c r="AA34" s="5">
        <f>J34+5/1440</f>
        <v>0.5520833333333331</v>
      </c>
      <c r="AB34" s="5">
        <f>AA34+100/1440</f>
        <v>0.6215277777777776</v>
      </c>
      <c r="AC34" s="5"/>
      <c r="AD34" s="5">
        <f>G34+5/1440</f>
        <v>0.7145833333333332</v>
      </c>
      <c r="AE34" s="5"/>
      <c r="AF34" s="5"/>
      <c r="AG34" s="2"/>
      <c r="AH34" s="2"/>
      <c r="AI34" s="2"/>
    </row>
    <row r="35" spans="1:35" ht="12.75">
      <c r="A35" s="22"/>
      <c r="B35" s="22"/>
      <c r="C35" s="22"/>
      <c r="D35" s="22"/>
      <c r="E35" s="22"/>
      <c r="F35" s="2"/>
      <c r="G35" s="2"/>
      <c r="H35" s="2"/>
      <c r="I35" s="2"/>
      <c r="J35" s="2"/>
      <c r="L35" s="2"/>
      <c r="M35" s="2"/>
      <c r="N35" s="2"/>
      <c r="O35" s="2"/>
      <c r="Q35" s="17">
        <f>SUM(Q30:Q34)</f>
        <v>16.799999999999997</v>
      </c>
      <c r="R35" s="17">
        <f>SUM(R30:R34)</f>
        <v>15.999999999999998</v>
      </c>
      <c r="T35" s="17">
        <f>SUM(T30:T34)</f>
        <v>16.2</v>
      </c>
      <c r="V35" s="2"/>
      <c r="W35" s="2"/>
      <c r="X35" s="2"/>
      <c r="Y35" s="2"/>
      <c r="Z35" s="2"/>
      <c r="AA35" s="2"/>
      <c r="AC35" s="2"/>
      <c r="AD35" s="2"/>
      <c r="AE35" s="2"/>
      <c r="AF35" s="2"/>
      <c r="AG35" s="2"/>
      <c r="AH35" s="2"/>
      <c r="AI35" s="2"/>
    </row>
    <row r="36" spans="1:35" ht="12.75">
      <c r="A36" s="22"/>
      <c r="B36" s="22"/>
      <c r="C36" s="22"/>
      <c r="D36" s="22"/>
      <c r="E36" s="22"/>
      <c r="F36" s="2"/>
      <c r="G36" s="2"/>
      <c r="H36" s="2"/>
      <c r="I36" s="2"/>
      <c r="J36" s="2"/>
      <c r="L36" s="2"/>
      <c r="M36" s="2"/>
      <c r="N36" s="2"/>
      <c r="O36" s="2"/>
      <c r="R36" s="5"/>
      <c r="V36" s="2"/>
      <c r="W36" s="2"/>
      <c r="X36" s="2"/>
      <c r="Y36" s="2"/>
      <c r="Z36" s="2"/>
      <c r="AA36" s="2"/>
      <c r="AC36" s="2"/>
      <c r="AD36" s="2"/>
      <c r="AE36" s="2"/>
      <c r="AF36" s="2"/>
      <c r="AG36" s="2"/>
      <c r="AH36" s="2"/>
      <c r="AI36" s="2"/>
    </row>
    <row r="37" spans="1:35" ht="13.5" thickBot="1">
      <c r="A37" s="22"/>
      <c r="B37" s="22"/>
      <c r="C37" s="22"/>
      <c r="D37" s="22"/>
      <c r="E37" s="22"/>
      <c r="F37" s="2"/>
      <c r="G37" s="2"/>
      <c r="H37" s="2"/>
      <c r="I37" s="2"/>
      <c r="J37" s="2"/>
      <c r="L37" s="2"/>
      <c r="M37" s="2"/>
      <c r="N37" s="2"/>
      <c r="O37" s="2"/>
      <c r="R37" s="5"/>
      <c r="V37" s="2"/>
      <c r="W37" s="2"/>
      <c r="X37" s="2"/>
      <c r="Y37" s="2"/>
      <c r="Z37" s="2"/>
      <c r="AA37" s="2"/>
      <c r="AC37" s="2"/>
      <c r="AD37" s="2"/>
      <c r="AE37" s="2"/>
      <c r="AF37" s="2"/>
      <c r="AG37" s="2"/>
      <c r="AH37" s="2"/>
      <c r="AI37" s="2"/>
    </row>
    <row r="38" spans="1:35" ht="12.75">
      <c r="A38" s="22">
        <f>7+7</f>
        <v>14</v>
      </c>
      <c r="B38" s="22"/>
      <c r="C38" s="22"/>
      <c r="D38" s="22"/>
      <c r="E38" s="5"/>
      <c r="F38" s="5">
        <f>G38+100/1440</f>
        <v>0.7923611111111111</v>
      </c>
      <c r="G38" s="5">
        <f>H38+100/1440</f>
        <v>0.7229166666666667</v>
      </c>
      <c r="H38" s="5">
        <v>0.6534722222222222</v>
      </c>
      <c r="I38" s="14" t="s">
        <v>5</v>
      </c>
      <c r="J38" s="5">
        <f>K38+100/1440</f>
        <v>0.5375</v>
      </c>
      <c r="K38" s="5">
        <v>0.4680555555555555</v>
      </c>
      <c r="L38" s="14" t="s">
        <v>5</v>
      </c>
      <c r="M38" s="5">
        <f>N38+93/1440</f>
        <v>0.3576388888888889</v>
      </c>
      <c r="N38" s="5">
        <v>0.29305555555555557</v>
      </c>
      <c r="O38" s="5"/>
      <c r="S38" s="7" t="s">
        <v>3</v>
      </c>
      <c r="V38" s="2">
        <f aca="true" t="shared" si="8" ref="V38:AD38">V39+10/1440</f>
        <v>0.29097222222222224</v>
      </c>
      <c r="W38" s="2">
        <f t="shared" si="8"/>
        <v>0.35555555555555557</v>
      </c>
      <c r="X38" s="2">
        <f t="shared" si="8"/>
        <v>0.4236111111111111</v>
      </c>
      <c r="Y38" s="2"/>
      <c r="Z38" s="2">
        <f t="shared" si="8"/>
        <v>0.5354166666666665</v>
      </c>
      <c r="AA38" s="2">
        <f t="shared" si="8"/>
        <v>0.604861111111111</v>
      </c>
      <c r="AB38" s="2"/>
      <c r="AC38" s="2">
        <f t="shared" si="8"/>
        <v>0.7208333333333331</v>
      </c>
      <c r="AD38" s="2">
        <f t="shared" si="8"/>
        <v>0.7902777777777775</v>
      </c>
      <c r="AE38" s="2"/>
      <c r="AG38" s="2">
        <f>F42-I39-L39-V42</f>
        <v>0.47222222222222193</v>
      </c>
      <c r="AH38" s="2">
        <f>AI38-L39-I39-U42</f>
        <v>0.47916666666666635</v>
      </c>
      <c r="AI38" s="2">
        <f>F42+5/1440</f>
        <v>0.8298611111111109</v>
      </c>
    </row>
    <row r="39" spans="1:35" ht="13.5" thickBot="1">
      <c r="A39" s="22"/>
      <c r="B39" s="22">
        <f>16+6*16.8+7*16.2</f>
        <v>230.2</v>
      </c>
      <c r="C39" s="22"/>
      <c r="E39" s="2"/>
      <c r="F39" s="2">
        <f aca="true" t="shared" si="9" ref="F39:N39">F38+10/1440</f>
        <v>0.7993055555555555</v>
      </c>
      <c r="G39" s="2">
        <f t="shared" si="9"/>
        <v>0.7298611111111111</v>
      </c>
      <c r="H39" s="2">
        <f t="shared" si="9"/>
        <v>0.6604166666666667</v>
      </c>
      <c r="I39" s="15">
        <f>H38-AA38</f>
        <v>0.04861111111111127</v>
      </c>
      <c r="J39" s="2">
        <f t="shared" si="9"/>
        <v>0.5444444444444444</v>
      </c>
      <c r="K39" s="2">
        <f t="shared" si="9"/>
        <v>0.4749999999999999</v>
      </c>
      <c r="L39" s="15">
        <f>K38-X38</f>
        <v>0.0444444444444444</v>
      </c>
      <c r="M39" s="2">
        <f t="shared" si="9"/>
        <v>0.3645833333333333</v>
      </c>
      <c r="N39" s="2">
        <f t="shared" si="9"/>
        <v>0.3</v>
      </c>
      <c r="O39" s="2"/>
      <c r="S39" s="7" t="s">
        <v>0</v>
      </c>
      <c r="V39" s="2">
        <f aca="true" t="shared" si="10" ref="V39:AD39">V40+17/1440</f>
        <v>0.2840277777777778</v>
      </c>
      <c r="W39" s="2">
        <f t="shared" si="10"/>
        <v>0.34861111111111115</v>
      </c>
      <c r="X39" s="2">
        <f t="shared" si="10"/>
        <v>0.4166666666666667</v>
      </c>
      <c r="Y39" s="2"/>
      <c r="Z39" s="2">
        <f t="shared" si="10"/>
        <v>0.5284722222222221</v>
      </c>
      <c r="AA39" s="2">
        <f t="shared" si="10"/>
        <v>0.5979166666666665</v>
      </c>
      <c r="AB39" s="2"/>
      <c r="AC39" s="2">
        <f t="shared" si="10"/>
        <v>0.7138888888888887</v>
      </c>
      <c r="AD39" s="2">
        <f t="shared" si="10"/>
        <v>0.7833333333333331</v>
      </c>
      <c r="AE39" s="2"/>
      <c r="AG39" s="2"/>
      <c r="AH39" s="2"/>
      <c r="AI39" s="2"/>
    </row>
    <row r="40" spans="1:35" ht="13.5" thickBot="1">
      <c r="A40" s="22"/>
      <c r="B40" s="23">
        <v>6</v>
      </c>
      <c r="C40" s="32"/>
      <c r="D40" s="4"/>
      <c r="E40" s="2"/>
      <c r="F40" s="2">
        <f aca="true" t="shared" si="11" ref="F40:M40">F39+17/1440</f>
        <v>0.811111111111111</v>
      </c>
      <c r="G40" s="13">
        <f t="shared" si="11"/>
        <v>0.7416666666666666</v>
      </c>
      <c r="H40" s="2">
        <f t="shared" si="11"/>
        <v>0.6722222222222222</v>
      </c>
      <c r="I40" s="2"/>
      <c r="J40" s="2">
        <f t="shared" si="11"/>
        <v>0.5562499999999999</v>
      </c>
      <c r="K40" s="2">
        <f t="shared" si="11"/>
        <v>0.4868055555555555</v>
      </c>
      <c r="L40" s="2"/>
      <c r="M40" s="2">
        <f t="shared" si="11"/>
        <v>0.3763888888888889</v>
      </c>
      <c r="N40" s="2">
        <f>N39+17/1440</f>
        <v>0.31180555555555556</v>
      </c>
      <c r="O40" s="2"/>
      <c r="S40" s="7" t="s">
        <v>10</v>
      </c>
      <c r="V40" s="2">
        <f>V42+16/1440</f>
        <v>0.27222222222222225</v>
      </c>
      <c r="W40" s="2">
        <f>W42+16/1440</f>
        <v>0.3368055555555556</v>
      </c>
      <c r="X40" s="2">
        <f>X42+16/1440</f>
        <v>0.4048611111111111</v>
      </c>
      <c r="Y40" s="2"/>
      <c r="Z40" s="2">
        <f>Z42+16/1440</f>
        <v>0.5166666666666666</v>
      </c>
      <c r="AA40" s="2">
        <f>AA42+16/1440</f>
        <v>0.586111111111111</v>
      </c>
      <c r="AB40" s="2"/>
      <c r="AC40" s="2">
        <f>AC42+16/1440</f>
        <v>0.7020833333333332</v>
      </c>
      <c r="AD40" s="2">
        <f>AD42+16/1440</f>
        <v>0.7715277777777776</v>
      </c>
      <c r="AE40" s="2"/>
      <c r="AG40" s="2"/>
      <c r="AH40" s="2"/>
      <c r="AI40" s="2"/>
    </row>
    <row r="41" spans="1:35" ht="12.75">
      <c r="A41" s="22"/>
      <c r="B41" s="22">
        <f>SUM(B39:B40)</f>
        <v>236.2</v>
      </c>
      <c r="C41" s="22"/>
      <c r="D41" s="22"/>
      <c r="E41" s="22"/>
      <c r="F41" s="2">
        <f>F40+17/1440</f>
        <v>0.8229166666666665</v>
      </c>
      <c r="G41" s="2">
        <f>G40+17/1440</f>
        <v>0.7534722222222221</v>
      </c>
      <c r="H41" s="2">
        <f>H40+17/1440</f>
        <v>0.6840277777777777</v>
      </c>
      <c r="J41" s="2">
        <f>J40+17/1440</f>
        <v>0.5680555555555554</v>
      </c>
      <c r="K41" s="2">
        <f>K40+17/1440</f>
        <v>0.49861111111111106</v>
      </c>
      <c r="M41" s="2">
        <f>M40+17/1440</f>
        <v>0.38819444444444445</v>
      </c>
      <c r="N41" s="27" t="s">
        <v>26</v>
      </c>
      <c r="S41" s="35" t="s">
        <v>27</v>
      </c>
      <c r="AG41" s="2"/>
      <c r="AH41" s="2"/>
      <c r="AI41" s="2"/>
    </row>
    <row r="42" spans="1:35" ht="12.75">
      <c r="A42" s="22"/>
      <c r="B42" s="22"/>
      <c r="C42" s="22"/>
      <c r="D42" s="22"/>
      <c r="E42" s="4" t="s">
        <v>12</v>
      </c>
      <c r="F42" s="2">
        <f>F41+5/1440</f>
        <v>0.8263888888888887</v>
      </c>
      <c r="G42" s="2">
        <f>G41+5/1440</f>
        <v>0.7569444444444443</v>
      </c>
      <c r="H42" s="2">
        <f>H41+5/1440</f>
        <v>0.6874999999999999</v>
      </c>
      <c r="I42" s="2"/>
      <c r="J42" s="2">
        <f>J41+5/1440</f>
        <v>0.5715277777777776</v>
      </c>
      <c r="K42" s="2">
        <f>K41+5/1440</f>
        <v>0.5020833333333333</v>
      </c>
      <c r="L42" s="2"/>
      <c r="M42" s="2">
        <f>M41+5/1440</f>
        <v>0.39166666666666666</v>
      </c>
      <c r="N42" s="2">
        <f>N40+15/1440</f>
        <v>0.32222222222222224</v>
      </c>
      <c r="O42" s="2"/>
      <c r="S42" s="7" t="s">
        <v>16</v>
      </c>
      <c r="U42" s="5">
        <f>V42-5/1440</f>
        <v>0.2576388888888889</v>
      </c>
      <c r="V42" s="5">
        <f>W42-93/1440</f>
        <v>0.2611111111111111</v>
      </c>
      <c r="W42" s="5">
        <f>N42+5/1440</f>
        <v>0.32569444444444445</v>
      </c>
      <c r="X42" s="5">
        <f>W42+98/1440</f>
        <v>0.39375</v>
      </c>
      <c r="Y42" s="5"/>
      <c r="Z42" s="5">
        <f>K42+5/1440</f>
        <v>0.5055555555555555</v>
      </c>
      <c r="AA42" s="5">
        <f>Z42+100/1440</f>
        <v>0.575</v>
      </c>
      <c r="AB42" s="5"/>
      <c r="AC42" s="5">
        <f>H42+5/1440</f>
        <v>0.6909722222222221</v>
      </c>
      <c r="AD42" s="5">
        <f>AC42+100/1440</f>
        <v>0.7604166666666665</v>
      </c>
      <c r="AE42" s="5"/>
      <c r="AG42" s="2"/>
      <c r="AH42" s="2"/>
      <c r="AI42" s="2"/>
    </row>
    <row r="43" spans="1:35" ht="12.75">
      <c r="A43" s="22"/>
      <c r="B43" s="22"/>
      <c r="C43" s="22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G43" s="2"/>
      <c r="AH43" s="2"/>
      <c r="AI43" s="2"/>
    </row>
    <row r="44" spans="1:35" ht="13.5" thickBot="1">
      <c r="A44" s="22"/>
      <c r="B44" s="22"/>
      <c r="C44" s="22"/>
      <c r="D44" s="22"/>
      <c r="E44" s="22"/>
      <c r="F44" s="22"/>
      <c r="G44" s="22"/>
      <c r="H44" s="2"/>
      <c r="I44" s="2"/>
      <c r="J44" s="2"/>
      <c r="K44" s="2"/>
      <c r="L44" s="2"/>
      <c r="N44" s="2"/>
      <c r="O44" s="2"/>
      <c r="P44" s="2"/>
      <c r="Q44" s="2"/>
      <c r="V44" s="2"/>
      <c r="W44" s="2"/>
      <c r="X44" s="2"/>
      <c r="Y44" s="2"/>
      <c r="Z44" s="2"/>
      <c r="AA44" s="2"/>
      <c r="AC44" s="2"/>
      <c r="AD44" s="2"/>
      <c r="AE44" s="2"/>
      <c r="AF44" s="2"/>
      <c r="AI44" s="2"/>
    </row>
    <row r="45" spans="1:35" ht="13.5" thickBot="1">
      <c r="A45" s="22"/>
      <c r="B45" s="22"/>
      <c r="C45" s="22"/>
      <c r="D45" s="22"/>
      <c r="E45" s="22"/>
      <c r="F45" s="22"/>
      <c r="G45" s="22"/>
      <c r="H45" s="2"/>
      <c r="I45" s="2"/>
      <c r="J45" s="2"/>
      <c r="K45" s="2"/>
      <c r="L45" s="2"/>
      <c r="N45" s="2"/>
      <c r="O45" s="2"/>
      <c r="P45" s="2"/>
      <c r="Q45" s="2"/>
      <c r="S45" s="4" t="s">
        <v>11</v>
      </c>
      <c r="T45" s="17">
        <f>SUM(A15:A40)</f>
        <v>47.7</v>
      </c>
      <c r="V45" s="2"/>
      <c r="W45" s="2"/>
      <c r="X45" s="2"/>
      <c r="Y45" s="2"/>
      <c r="Z45" s="2"/>
      <c r="AA45" s="2"/>
      <c r="AC45" s="2"/>
      <c r="AD45" s="2"/>
      <c r="AE45" s="2"/>
      <c r="AF45" s="2"/>
      <c r="AG45" s="19">
        <f>SUM(AG15:AG41)</f>
        <v>1.5888888888888877</v>
      </c>
      <c r="AH45" s="19">
        <f>SUM(AH15:AH41)</f>
        <v>1.6437499999999987</v>
      </c>
      <c r="AI45" s="2"/>
    </row>
    <row r="46" spans="1:35" ht="12.75">
      <c r="A46" s="22"/>
      <c r="B46" s="22"/>
      <c r="C46" s="22"/>
      <c r="D46" s="22"/>
      <c r="E46" s="22"/>
      <c r="F46" s="22"/>
      <c r="G46" s="22"/>
      <c r="H46" s="2"/>
      <c r="I46" s="2"/>
      <c r="J46" s="2"/>
      <c r="K46" s="2"/>
      <c r="L46" s="2"/>
      <c r="N46" s="2"/>
      <c r="O46" s="2"/>
      <c r="P46" s="2"/>
      <c r="Q46" s="2"/>
      <c r="R46" s="5"/>
      <c r="V46" s="2"/>
      <c r="W46" s="2"/>
      <c r="X46" s="2"/>
      <c r="Y46" s="2"/>
      <c r="AI46" s="2"/>
    </row>
    <row r="47" spans="1:35" ht="12.75">
      <c r="A47" s="22"/>
      <c r="B47" s="22"/>
      <c r="C47" s="22"/>
      <c r="D47" s="22"/>
      <c r="E47" s="22"/>
      <c r="F47" s="22"/>
      <c r="G47" s="22"/>
      <c r="H47" s="2"/>
      <c r="I47" s="2"/>
      <c r="J47" s="2"/>
      <c r="K47" s="2"/>
      <c r="L47" s="2"/>
      <c r="Q47" s="2"/>
      <c r="R47" s="5"/>
      <c r="V47" s="2"/>
      <c r="AC47" s="4"/>
      <c r="AG47" s="24"/>
      <c r="AH47" s="25"/>
      <c r="AI47" s="2"/>
    </row>
    <row r="48" spans="1:35" ht="13.5" thickBot="1">
      <c r="A48" s="22"/>
      <c r="B48" s="22"/>
      <c r="C48" s="22"/>
      <c r="D48" s="22"/>
      <c r="E48" s="22"/>
      <c r="F48" s="22"/>
      <c r="G48" s="22"/>
      <c r="H48" s="2"/>
      <c r="I48" s="2"/>
      <c r="J48" s="2"/>
      <c r="K48" s="2"/>
      <c r="L48" s="2"/>
      <c r="V48" s="2"/>
      <c r="AC48" s="4"/>
      <c r="AG48" s="24"/>
      <c r="AH48" s="26"/>
      <c r="AI48" s="2"/>
    </row>
    <row r="49" spans="1:34" ht="12.75">
      <c r="A49" s="22"/>
      <c r="B49" s="22"/>
      <c r="C49" s="22"/>
      <c r="D49" s="22"/>
      <c r="E49" s="22"/>
      <c r="F49" s="22"/>
      <c r="G49" s="17" t="s">
        <v>17</v>
      </c>
      <c r="H49" s="2"/>
      <c r="I49" s="2"/>
      <c r="J49" s="2"/>
      <c r="K49" s="5" t="s">
        <v>28</v>
      </c>
      <c r="L49" s="2"/>
      <c r="U49" s="17"/>
      <c r="AC49" s="4"/>
      <c r="AG49" s="31"/>
      <c r="AH49" s="25"/>
    </row>
    <row r="50" spans="1:7" ht="12.75">
      <c r="A50" s="22"/>
      <c r="B50" s="22"/>
      <c r="C50" s="22"/>
      <c r="D50" s="22"/>
      <c r="E50" s="22"/>
      <c r="F50" s="22"/>
      <c r="G50" s="22"/>
    </row>
    <row r="51" spans="7:11" ht="12.75">
      <c r="G51" s="4"/>
      <c r="K51" s="4"/>
    </row>
    <row r="52" ht="12.75">
      <c r="K52" s="27"/>
    </row>
    <row r="53" ht="12.75">
      <c r="K53" s="27"/>
    </row>
    <row r="54" ht="12.75">
      <c r="K54" s="27"/>
    </row>
    <row r="56" spans="7:14" ht="12.75">
      <c r="G56" s="4"/>
      <c r="M56" s="4"/>
      <c r="N56" s="4"/>
    </row>
    <row r="57" spans="13:14" ht="12.75">
      <c r="M57" s="27"/>
      <c r="N57" s="37"/>
    </row>
    <row r="58" spans="13:14" ht="12.75">
      <c r="M58" s="27"/>
      <c r="N58" s="37"/>
    </row>
    <row r="59" spans="12:14" ht="12.75">
      <c r="L59" s="27"/>
      <c r="M59" s="37"/>
      <c r="N59" s="27"/>
    </row>
    <row r="60" spans="12:13" ht="12.75">
      <c r="L60" s="27"/>
      <c r="M60" s="37"/>
    </row>
    <row r="61" spans="12:13" ht="12.75">
      <c r="L61" s="27"/>
      <c r="M61" s="27"/>
    </row>
    <row r="62" spans="12:13" ht="12.75">
      <c r="L62" s="27"/>
      <c r="M62" s="27"/>
    </row>
    <row r="63" spans="12:13" ht="12.75">
      <c r="L63" s="27"/>
      <c r="M63" s="27"/>
    </row>
    <row r="64" spans="12:13" ht="12.75">
      <c r="L64" s="27"/>
      <c r="M64" s="27"/>
    </row>
    <row r="65" spans="12:13" ht="12.75">
      <c r="L65" s="27"/>
      <c r="M65" s="27"/>
    </row>
  </sheetData>
  <sheetProtection/>
  <mergeCells count="1">
    <mergeCell ref="C3:E3"/>
  </mergeCells>
  <printOptions gridLines="1"/>
  <pageMargins left="0.1968503937007874" right="0" top="0" bottom="0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65"/>
  <sheetViews>
    <sheetView zoomScalePageLayoutView="0" workbookViewId="0" topLeftCell="A37">
      <selection activeCell="AC47" sqref="AC47:AI50"/>
    </sheetView>
  </sheetViews>
  <sheetFormatPr defaultColWidth="9.00390625" defaultRowHeight="12.75"/>
  <cols>
    <col min="1" max="1" width="5.00390625" style="0" customWidth="1"/>
    <col min="2" max="3" width="6.125" style="0" customWidth="1"/>
    <col min="4" max="5" width="5.625" style="0" customWidth="1"/>
    <col min="6" max="6" width="5.875" style="0" customWidth="1"/>
    <col min="7" max="7" width="5.375" style="0" customWidth="1"/>
    <col min="8" max="8" width="6.00390625" style="0" customWidth="1"/>
    <col min="9" max="9" width="5.375" style="0" customWidth="1"/>
    <col min="10" max="10" width="5.875" style="0" customWidth="1"/>
    <col min="11" max="11" width="5.625" style="0" customWidth="1"/>
    <col min="12" max="12" width="5.75390625" style="0" customWidth="1"/>
    <col min="13" max="13" width="5.25390625" style="0" customWidth="1"/>
    <col min="14" max="15" width="5.375" style="0" customWidth="1"/>
    <col min="16" max="16" width="5.625" style="0" customWidth="1"/>
    <col min="17" max="17" width="4.25390625" style="0" customWidth="1"/>
    <col min="18" max="18" width="4.375" style="4" customWidth="1"/>
    <col min="19" max="19" width="20.25390625" style="7" bestFit="1" customWidth="1"/>
    <col min="20" max="20" width="4.625" style="4" customWidth="1"/>
    <col min="21" max="21" width="4.625" style="4" bestFit="1" customWidth="1"/>
    <col min="22" max="22" width="5.00390625" style="0" customWidth="1"/>
    <col min="23" max="23" width="5.75390625" style="0" customWidth="1"/>
    <col min="24" max="25" width="5.375" style="0" customWidth="1"/>
    <col min="26" max="27" width="5.25390625" style="0" customWidth="1"/>
    <col min="28" max="28" width="5.625" style="0" customWidth="1"/>
    <col min="29" max="30" width="5.25390625" style="0" customWidth="1"/>
    <col min="31" max="33" width="5.875" style="0" customWidth="1"/>
    <col min="34" max="34" width="6.625" style="0" customWidth="1"/>
    <col min="35" max="35" width="7.00390625" style="0" customWidth="1"/>
    <col min="36" max="36" width="5.75390625" style="0" customWidth="1"/>
  </cols>
  <sheetData>
    <row r="1" spans="3:43" s="8" customFormat="1" ht="15.75">
      <c r="C1" s="38"/>
      <c r="D1" s="38"/>
      <c r="E1" s="38"/>
      <c r="F1" s="38"/>
      <c r="G1" s="38"/>
      <c r="H1" s="38"/>
      <c r="I1" s="38"/>
      <c r="J1" s="39"/>
      <c r="K1" s="38"/>
      <c r="L1" s="38"/>
      <c r="M1" s="38"/>
      <c r="N1" s="38"/>
      <c r="O1" s="40"/>
      <c r="P1" s="40"/>
      <c r="Q1" s="40"/>
      <c r="R1" s="38"/>
      <c r="S1" s="41"/>
      <c r="T1" s="42"/>
      <c r="U1" s="41"/>
      <c r="V1" s="41"/>
      <c r="W1" s="38"/>
      <c r="X1" s="41"/>
      <c r="Y1" s="38"/>
      <c r="Z1" s="38"/>
      <c r="AA1" s="38"/>
      <c r="AB1" s="38"/>
      <c r="AC1" s="38"/>
      <c r="AD1" s="38"/>
      <c r="AE1" s="38"/>
      <c r="AF1" s="38"/>
      <c r="AG1" s="39"/>
      <c r="AH1" s="38"/>
      <c r="AI1" s="38"/>
      <c r="AK1"/>
      <c r="AO1" s="11"/>
      <c r="AP1" s="11"/>
      <c r="AQ1" s="11"/>
    </row>
    <row r="2" spans="3:43" s="8" customFormat="1" ht="15.75">
      <c r="C2" s="38"/>
      <c r="D2" s="38"/>
      <c r="E2" s="38"/>
      <c r="F2" s="38"/>
      <c r="G2" s="38"/>
      <c r="H2" s="38"/>
      <c r="I2" s="38"/>
      <c r="J2" s="39"/>
      <c r="K2" s="38"/>
      <c r="L2" s="38"/>
      <c r="M2" s="38"/>
      <c r="N2" s="38"/>
      <c r="O2" s="40"/>
      <c r="P2" s="40"/>
      <c r="Q2" s="40"/>
      <c r="R2" s="38"/>
      <c r="S2" s="41"/>
      <c r="T2" s="42"/>
      <c r="U2" s="41"/>
      <c r="V2" s="41"/>
      <c r="W2" s="38"/>
      <c r="X2" s="41"/>
      <c r="Y2" s="38"/>
      <c r="Z2" s="38"/>
      <c r="AA2" s="38"/>
      <c r="AB2" s="38"/>
      <c r="AC2" s="38"/>
      <c r="AD2" s="38"/>
      <c r="AE2" s="38"/>
      <c r="AF2" s="38"/>
      <c r="AG2" s="39"/>
      <c r="AH2" s="38"/>
      <c r="AI2" s="38"/>
      <c r="AK2"/>
      <c r="AO2" s="11"/>
      <c r="AP2" s="11"/>
      <c r="AQ2" s="11"/>
    </row>
    <row r="3" spans="3:43" s="8" customFormat="1" ht="15.75">
      <c r="C3" s="46"/>
      <c r="D3" s="46"/>
      <c r="E3" s="46"/>
      <c r="F3" s="38"/>
      <c r="G3" s="38"/>
      <c r="H3" s="38"/>
      <c r="I3" s="39"/>
      <c r="J3" s="38"/>
      <c r="K3" s="38"/>
      <c r="L3" s="38"/>
      <c r="M3" s="38"/>
      <c r="N3" s="38"/>
      <c r="O3" s="40"/>
      <c r="P3" s="40"/>
      <c r="Q3" s="40"/>
      <c r="R3" s="38"/>
      <c r="S3" s="41"/>
      <c r="T3" s="42"/>
      <c r="U3" s="41"/>
      <c r="V3" s="41"/>
      <c r="W3" s="38"/>
      <c r="X3" s="41"/>
      <c r="Y3" s="38"/>
      <c r="Z3" s="38"/>
      <c r="AA3" s="39"/>
      <c r="AB3" s="38"/>
      <c r="AC3" s="38"/>
      <c r="AD3" s="38"/>
      <c r="AE3" s="38"/>
      <c r="AF3" s="38"/>
      <c r="AG3" s="39"/>
      <c r="AH3" s="38"/>
      <c r="AI3" s="38"/>
      <c r="AK3"/>
      <c r="AO3" s="11"/>
      <c r="AP3" s="11"/>
      <c r="AQ3" s="11"/>
    </row>
    <row r="4" spans="3:43" s="8" customFormat="1" ht="15.75">
      <c r="C4" s="39"/>
      <c r="D4" s="39"/>
      <c r="E4" s="39"/>
      <c r="F4" s="39"/>
      <c r="G4" s="39"/>
      <c r="H4" s="39"/>
      <c r="I4" s="39"/>
      <c r="J4" s="38"/>
      <c r="K4" s="38"/>
      <c r="L4" s="38"/>
      <c r="M4" s="38"/>
      <c r="N4" s="38"/>
      <c r="O4" s="40"/>
      <c r="P4" s="40"/>
      <c r="Q4" s="40"/>
      <c r="R4" s="38"/>
      <c r="S4" s="41"/>
      <c r="T4" s="42"/>
      <c r="U4" s="41"/>
      <c r="V4" s="41"/>
      <c r="W4" s="38"/>
      <c r="X4" s="41"/>
      <c r="Y4" s="38"/>
      <c r="Z4" s="38"/>
      <c r="AA4" s="38"/>
      <c r="AB4" s="38"/>
      <c r="AC4" s="38"/>
      <c r="AD4" s="38"/>
      <c r="AE4" s="38"/>
      <c r="AF4" s="38"/>
      <c r="AG4" s="39"/>
      <c r="AH4" s="38"/>
      <c r="AI4" s="38"/>
      <c r="AK4"/>
      <c r="AO4" s="11"/>
      <c r="AP4" s="11"/>
      <c r="AQ4" s="11"/>
    </row>
    <row r="5" spans="3:43" s="8" customFormat="1" ht="15.7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0"/>
      <c r="P5" s="40"/>
      <c r="Q5" s="40"/>
      <c r="R5" s="38"/>
      <c r="S5" s="41"/>
      <c r="T5" s="42"/>
      <c r="U5" s="41"/>
      <c r="V5" s="41"/>
      <c r="W5" s="38"/>
      <c r="X5" s="41"/>
      <c r="Y5" s="38"/>
      <c r="Z5" s="38"/>
      <c r="AA5" s="38"/>
      <c r="AB5" s="38"/>
      <c r="AC5" s="38"/>
      <c r="AD5" s="38"/>
      <c r="AE5" s="38"/>
      <c r="AF5" s="38"/>
      <c r="AG5" s="39"/>
      <c r="AH5" s="38"/>
      <c r="AI5" s="38"/>
      <c r="AK5"/>
      <c r="AO5" s="11"/>
      <c r="AP5" s="11"/>
      <c r="AQ5" s="11"/>
    </row>
    <row r="6" spans="3:43" s="8" customFormat="1" ht="15.75">
      <c r="C6" s="38"/>
      <c r="D6" s="38"/>
      <c r="E6" s="38"/>
      <c r="F6" s="38"/>
      <c r="G6" s="38"/>
      <c r="H6" s="38"/>
      <c r="I6" s="38"/>
      <c r="J6" s="38"/>
      <c r="K6" s="38"/>
      <c r="L6" s="39"/>
      <c r="M6" s="38"/>
      <c r="N6" s="38"/>
      <c r="O6" s="40"/>
      <c r="P6" s="40"/>
      <c r="Q6" s="40"/>
      <c r="R6" s="38"/>
      <c r="S6" s="41"/>
      <c r="T6" s="42"/>
      <c r="U6" s="41"/>
      <c r="V6" s="41"/>
      <c r="W6" s="38"/>
      <c r="X6" s="41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9"/>
      <c r="AK6"/>
      <c r="AO6" s="11"/>
      <c r="AP6" s="11"/>
      <c r="AQ6" s="11"/>
    </row>
    <row r="7" spans="19:37" s="8" customFormat="1" ht="15.75">
      <c r="S7" s="12"/>
      <c r="X7" s="9"/>
      <c r="Y7"/>
      <c r="Z7"/>
      <c r="AA7"/>
      <c r="AK7"/>
    </row>
    <row r="9" ht="12.75">
      <c r="S9" s="30"/>
    </row>
    <row r="10" ht="15.75">
      <c r="K10" s="1" t="s">
        <v>25</v>
      </c>
    </row>
    <row r="12" spans="33:35" ht="12.75">
      <c r="AG12" t="s">
        <v>6</v>
      </c>
      <c r="AH12" t="s">
        <v>7</v>
      </c>
      <c r="AI12" t="s">
        <v>9</v>
      </c>
    </row>
    <row r="13" spans="19:35" ht="12.75">
      <c r="S13" s="7" t="s">
        <v>13</v>
      </c>
      <c r="U13" s="4" t="s">
        <v>33</v>
      </c>
      <c r="AC13" s="2"/>
      <c r="AD13" s="2"/>
      <c r="AE13" s="2"/>
      <c r="AF13" s="2"/>
      <c r="AG13" s="2" t="s">
        <v>22</v>
      </c>
      <c r="AH13" s="2" t="s">
        <v>22</v>
      </c>
      <c r="AI13" t="s">
        <v>4</v>
      </c>
    </row>
    <row r="14" spans="1:34" ht="13.5" thickBot="1">
      <c r="A14" t="s">
        <v>14</v>
      </c>
      <c r="AC14" s="2"/>
      <c r="AD14" s="2"/>
      <c r="AE14" s="2"/>
      <c r="AF14" s="2"/>
      <c r="AG14" s="2"/>
      <c r="AH14" s="2"/>
    </row>
    <row r="15" spans="1:35" ht="12.75">
      <c r="A15" s="22">
        <v>20.7</v>
      </c>
      <c r="B15" s="22"/>
      <c r="C15" s="22"/>
      <c r="D15" s="22"/>
      <c r="E15" s="22"/>
      <c r="F15" s="5">
        <f>G15+112/1440</f>
        <v>0.7777777777777777</v>
      </c>
      <c r="G15" s="5">
        <f>H15+100/1440</f>
        <v>0.7</v>
      </c>
      <c r="H15" s="5">
        <f>I15+100/1440</f>
        <v>0.6305555555555555</v>
      </c>
      <c r="I15" s="5">
        <f>J15+100/1440</f>
        <v>0.5611111111111111</v>
      </c>
      <c r="J15" s="5">
        <f>K15+100/1440</f>
        <v>0.4916666666666667</v>
      </c>
      <c r="K15" s="5">
        <v>0.4222222222222222</v>
      </c>
      <c r="L15" s="14" t="s">
        <v>5</v>
      </c>
      <c r="M15" s="5">
        <f>N15+93/1440</f>
        <v>0.3145833333333333</v>
      </c>
      <c r="N15" s="5">
        <v>0.25</v>
      </c>
      <c r="O15" s="5">
        <f>N15-32/1440</f>
        <v>0.22777777777777777</v>
      </c>
      <c r="S15" s="20" t="s">
        <v>1</v>
      </c>
      <c r="T15" s="7">
        <v>10</v>
      </c>
      <c r="W15" s="2">
        <f aca="true" t="shared" si="0" ref="W15:AD15">W16+10/1440</f>
        <v>0.3125</v>
      </c>
      <c r="X15" s="2">
        <f t="shared" si="0"/>
        <v>0.3770833333333333</v>
      </c>
      <c r="Y15" s="2"/>
      <c r="Z15" s="2">
        <f t="shared" si="0"/>
        <v>0.4895833333333333</v>
      </c>
      <c r="AA15" s="2">
        <f t="shared" si="0"/>
        <v>0.5590277777777777</v>
      </c>
      <c r="AB15" s="2">
        <f t="shared" si="0"/>
        <v>0.6284722222222221</v>
      </c>
      <c r="AC15" s="2">
        <f t="shared" si="0"/>
        <v>0.6979166666666665</v>
      </c>
      <c r="AD15" s="2">
        <f t="shared" si="0"/>
        <v>0.7673611111111109</v>
      </c>
      <c r="AG15" s="2">
        <f>L24-L16-O23-N15</f>
        <v>0.6881944444444441</v>
      </c>
      <c r="AH15" s="2">
        <f>AB17-O15-L16</f>
        <v>0.3368055555555555</v>
      </c>
      <c r="AI15" s="2">
        <f>L24+9/1440</f>
        <v>1.0118055555555554</v>
      </c>
    </row>
    <row r="16" spans="1:35" ht="13.5" thickBot="1">
      <c r="A16" s="22"/>
      <c r="B16" s="22">
        <f>4*16+6*16.8+10*16.2+11.9</f>
        <v>338.7</v>
      </c>
      <c r="C16" s="22"/>
      <c r="D16" s="22"/>
      <c r="E16" s="22"/>
      <c r="F16" s="2">
        <f aca="true" t="shared" si="1" ref="F16:N16">F15+10/1440</f>
        <v>0.7847222222222221</v>
      </c>
      <c r="G16" s="2">
        <f t="shared" si="1"/>
        <v>0.7069444444444444</v>
      </c>
      <c r="H16" s="2">
        <f t="shared" si="1"/>
        <v>0.6375</v>
      </c>
      <c r="I16" s="2">
        <f t="shared" si="1"/>
        <v>0.5680555555555555</v>
      </c>
      <c r="J16" s="2">
        <f t="shared" si="1"/>
        <v>0.4986111111111111</v>
      </c>
      <c r="K16" s="2">
        <f t="shared" si="1"/>
        <v>0.42916666666666664</v>
      </c>
      <c r="L16" s="15">
        <f>K15-X15</f>
        <v>0.045138888888888895</v>
      </c>
      <c r="M16" s="2">
        <f t="shared" si="1"/>
        <v>0.32152777777777775</v>
      </c>
      <c r="N16" s="2">
        <f t="shared" si="1"/>
        <v>0.2569444444444444</v>
      </c>
      <c r="O16" s="2"/>
      <c r="Q16" s="7">
        <v>10</v>
      </c>
      <c r="R16" s="7">
        <v>10</v>
      </c>
      <c r="S16" s="20" t="s">
        <v>0</v>
      </c>
      <c r="T16" s="7">
        <v>17</v>
      </c>
      <c r="W16" s="2">
        <f aca="true" t="shared" si="2" ref="W16:AD16">W17+17/1440</f>
        <v>0.3055555555555556</v>
      </c>
      <c r="X16" s="2">
        <f t="shared" si="2"/>
        <v>0.3701388888888889</v>
      </c>
      <c r="Y16" s="2"/>
      <c r="Z16" s="2">
        <f t="shared" si="2"/>
        <v>0.4826388888888889</v>
      </c>
      <c r="AA16" s="2">
        <f t="shared" si="2"/>
        <v>0.5520833333333333</v>
      </c>
      <c r="AB16" s="13">
        <f t="shared" si="2"/>
        <v>0.6215277777777777</v>
      </c>
      <c r="AC16" s="2">
        <f t="shared" si="2"/>
        <v>0.6909722222222221</v>
      </c>
      <c r="AD16" s="2">
        <f t="shared" si="2"/>
        <v>0.7604166666666665</v>
      </c>
      <c r="AG16" s="2"/>
      <c r="AH16" s="2"/>
      <c r="AI16" s="2"/>
    </row>
    <row r="17" spans="1:35" ht="13.5" thickBot="1">
      <c r="A17" s="22"/>
      <c r="B17" s="23">
        <f>16.2+4.4</f>
        <v>20.6</v>
      </c>
      <c r="C17" s="32"/>
      <c r="F17" s="2">
        <f aca="true" t="shared" si="3" ref="F17:N18">F16+17/1440</f>
        <v>0.7965277777777776</v>
      </c>
      <c r="G17" s="13">
        <f t="shared" si="3"/>
        <v>0.7187499999999999</v>
      </c>
      <c r="H17" s="13">
        <f t="shared" si="3"/>
        <v>0.6493055555555555</v>
      </c>
      <c r="I17" s="2">
        <f t="shared" si="3"/>
        <v>0.579861111111111</v>
      </c>
      <c r="J17" s="2">
        <f t="shared" si="3"/>
        <v>0.5104166666666666</v>
      </c>
      <c r="K17" s="2">
        <f t="shared" si="3"/>
        <v>0.4409722222222222</v>
      </c>
      <c r="L17" s="2"/>
      <c r="M17" s="2">
        <f t="shared" si="3"/>
        <v>0.3333333333333333</v>
      </c>
      <c r="N17" s="2">
        <f t="shared" si="3"/>
        <v>0.26875</v>
      </c>
      <c r="O17" s="2"/>
      <c r="Q17" s="7">
        <v>17</v>
      </c>
      <c r="R17" s="7">
        <v>17</v>
      </c>
      <c r="S17" s="20" t="s">
        <v>10</v>
      </c>
      <c r="T17" s="7">
        <v>16</v>
      </c>
      <c r="W17" s="2">
        <f>W19+16/1440</f>
        <v>0.29375</v>
      </c>
      <c r="X17" s="2">
        <f>X19+16/1440</f>
        <v>0.35833333333333334</v>
      </c>
      <c r="Y17" s="2"/>
      <c r="Z17" s="2">
        <f>Z19+16/1440</f>
        <v>0.4708333333333333</v>
      </c>
      <c r="AA17" s="2">
        <f>AA19+16/1440</f>
        <v>0.5402777777777777</v>
      </c>
      <c r="AB17" s="3">
        <f>AB19+16/1440</f>
        <v>0.6097222222222222</v>
      </c>
      <c r="AC17" s="2">
        <f>AC19+16/1440</f>
        <v>0.6791666666666666</v>
      </c>
      <c r="AD17" s="2">
        <f>AD19+16/1440</f>
        <v>0.748611111111111</v>
      </c>
      <c r="AG17" s="2"/>
      <c r="AH17" s="2">
        <f>L24-O23-AB17</f>
        <v>0.3736111111111108</v>
      </c>
      <c r="AI17" s="2"/>
    </row>
    <row r="18" spans="1:35" ht="12.75">
      <c r="A18" s="22"/>
      <c r="B18" s="22">
        <f>SUM(B16:B17)</f>
        <v>359.3</v>
      </c>
      <c r="C18" s="22"/>
      <c r="D18" s="22"/>
      <c r="E18" s="22"/>
      <c r="F18" s="2">
        <f t="shared" si="3"/>
        <v>0.8083333333333331</v>
      </c>
      <c r="G18" s="2">
        <f t="shared" si="3"/>
        <v>0.7305555555555554</v>
      </c>
      <c r="H18" s="2">
        <f t="shared" si="3"/>
        <v>0.661111111111111</v>
      </c>
      <c r="I18" s="2">
        <f t="shared" si="3"/>
        <v>0.5916666666666666</v>
      </c>
      <c r="J18" s="2">
        <f t="shared" si="3"/>
        <v>0.5222222222222221</v>
      </c>
      <c r="K18" s="2">
        <f t="shared" si="3"/>
        <v>0.4527777777777778</v>
      </c>
      <c r="M18" s="27" t="s">
        <v>26</v>
      </c>
      <c r="N18" s="27" t="s">
        <v>26</v>
      </c>
      <c r="O18" s="2"/>
      <c r="Q18" s="7">
        <v>17</v>
      </c>
      <c r="R18" s="7" t="s">
        <v>26</v>
      </c>
      <c r="S18" s="20" t="s">
        <v>27</v>
      </c>
      <c r="AG18" s="2"/>
      <c r="AH18" s="2"/>
      <c r="AI18" s="2"/>
    </row>
    <row r="19" spans="1:35" ht="13.5" thickBot="1">
      <c r="A19" s="22"/>
      <c r="B19" s="22"/>
      <c r="C19" s="22"/>
      <c r="D19" s="22"/>
      <c r="E19" s="22"/>
      <c r="F19" s="2">
        <f aca="true" t="shared" si="4" ref="F19:K19">F18+5/1440</f>
        <v>0.8118055555555553</v>
      </c>
      <c r="G19" s="2">
        <f t="shared" si="4"/>
        <v>0.7340277777777776</v>
      </c>
      <c r="H19" s="2">
        <f t="shared" si="4"/>
        <v>0.6645833333333332</v>
      </c>
      <c r="I19" s="2">
        <f t="shared" si="4"/>
        <v>0.5951388888888888</v>
      </c>
      <c r="J19" s="2">
        <f t="shared" si="4"/>
        <v>0.5256944444444444</v>
      </c>
      <c r="K19" s="2">
        <f t="shared" si="4"/>
        <v>0.45625</v>
      </c>
      <c r="L19" s="2"/>
      <c r="M19" s="2">
        <f>M17+15/1440</f>
        <v>0.34375</v>
      </c>
      <c r="N19" s="2">
        <f>N17+15/1440</f>
        <v>0.2791666666666667</v>
      </c>
      <c r="O19" s="2"/>
      <c r="Q19" s="21">
        <v>5</v>
      </c>
      <c r="R19" s="21">
        <v>15</v>
      </c>
      <c r="S19" s="20" t="s">
        <v>16</v>
      </c>
      <c r="T19" s="21"/>
      <c r="V19" s="2"/>
      <c r="W19" s="5">
        <f>N19+5/1440</f>
        <v>0.2826388888888889</v>
      </c>
      <c r="X19" s="5">
        <f>W19+93/1440</f>
        <v>0.3472222222222222</v>
      </c>
      <c r="Y19" s="5"/>
      <c r="Z19" s="5">
        <f>K19+5/1440</f>
        <v>0.4597222222222222</v>
      </c>
      <c r="AA19" s="5">
        <f>Z19+100/1440</f>
        <v>0.5291666666666667</v>
      </c>
      <c r="AB19" s="5">
        <f>AA19+100/1440</f>
        <v>0.5986111111111111</v>
      </c>
      <c r="AC19" s="5">
        <f>AB19+100/1440</f>
        <v>0.6680555555555555</v>
      </c>
      <c r="AD19" s="5">
        <f>AC19+100/1440</f>
        <v>0.7374999999999999</v>
      </c>
      <c r="AG19" s="2"/>
      <c r="AH19" s="2"/>
      <c r="AI19" s="2"/>
    </row>
    <row r="20" spans="1:35" ht="12.75">
      <c r="A20" s="22"/>
      <c r="B20" s="22"/>
      <c r="C20" s="22"/>
      <c r="D20" s="22"/>
      <c r="E20" s="22"/>
      <c r="F20" s="22"/>
      <c r="G20" s="22"/>
      <c r="H20" s="2"/>
      <c r="I20" s="2"/>
      <c r="K20" s="2"/>
      <c r="L20" s="2"/>
      <c r="M20" s="2"/>
      <c r="N20" s="2"/>
      <c r="O20" s="2"/>
      <c r="P20" s="2"/>
      <c r="Q20" s="7">
        <f>SUM(Q15:Q19)</f>
        <v>49</v>
      </c>
      <c r="R20" s="4">
        <f>SUM(R15:R19)</f>
        <v>42</v>
      </c>
      <c r="T20" s="4">
        <f>SUM(T15:T19)</f>
        <v>43</v>
      </c>
      <c r="V20" s="2"/>
      <c r="W20" s="2"/>
      <c r="X20" s="2"/>
      <c r="Y20" s="2"/>
      <c r="Z20" s="2"/>
      <c r="AA20" s="2"/>
      <c r="AG20" s="2"/>
      <c r="AH20" s="2"/>
      <c r="AI20" s="2"/>
    </row>
    <row r="21" spans="1:35" ht="13.5" thickBot="1">
      <c r="A21" s="22"/>
      <c r="B21" s="22"/>
      <c r="C21" s="22"/>
      <c r="D21" s="22"/>
      <c r="E21" s="22"/>
      <c r="F21" s="22"/>
      <c r="G21" s="22"/>
      <c r="H21" s="2"/>
      <c r="I21" s="2"/>
      <c r="J21" s="2"/>
      <c r="K21" s="2"/>
      <c r="L21" s="2"/>
      <c r="M21" s="2"/>
      <c r="N21" s="2"/>
      <c r="O21" s="2"/>
      <c r="Q21" s="2"/>
      <c r="V21" s="2"/>
      <c r="W21" s="2"/>
      <c r="X21" s="2"/>
      <c r="Y21" s="2"/>
      <c r="Z21" s="2"/>
      <c r="AA21" s="2"/>
      <c r="AG21" s="2"/>
      <c r="AH21" s="2"/>
      <c r="AI21" s="2"/>
    </row>
    <row r="22" spans="8:35" ht="12.75">
      <c r="H22" s="5"/>
      <c r="I22" s="5"/>
      <c r="J22" s="5"/>
      <c r="K22" s="5"/>
      <c r="L22" s="5">
        <f>Z22+1/1440</f>
        <v>0.9902777777777776</v>
      </c>
      <c r="M22" s="5">
        <f>N22+96/1440</f>
        <v>0.9340277777777778</v>
      </c>
      <c r="N22" s="5">
        <v>0.8673611111111111</v>
      </c>
      <c r="O22" s="14" t="s">
        <v>5</v>
      </c>
      <c r="Q22" s="2"/>
      <c r="S22" s="20" t="s">
        <v>1</v>
      </c>
      <c r="T22" s="7">
        <v>10</v>
      </c>
      <c r="V22" s="2"/>
      <c r="W22" s="2">
        <f>W23+10/1440</f>
        <v>0.8451388888888888</v>
      </c>
      <c r="X22" s="2"/>
      <c r="Y22" s="2">
        <f>Y23+10/1440</f>
        <v>0.9270833333333331</v>
      </c>
      <c r="Z22" s="2">
        <f>Z23+8/1440</f>
        <v>0.9895833333333331</v>
      </c>
      <c r="AB22" s="2"/>
      <c r="AC22" s="2"/>
      <c r="AD22" s="2"/>
      <c r="AE22" s="2"/>
      <c r="AF22" s="2"/>
      <c r="AH22" s="2"/>
      <c r="AI22" s="2"/>
    </row>
    <row r="23" spans="8:35" ht="13.5" thickBot="1">
      <c r="H23" s="2"/>
      <c r="I23" s="2"/>
      <c r="J23" s="2"/>
      <c r="K23" s="2"/>
      <c r="L23" s="2">
        <f>L22+8/1440</f>
        <v>0.9958333333333331</v>
      </c>
      <c r="M23" s="2">
        <f>M22+10/1440</f>
        <v>0.9409722222222222</v>
      </c>
      <c r="N23" s="2">
        <f>N22+10/1440</f>
        <v>0.8743055555555556</v>
      </c>
      <c r="O23" s="15">
        <f>N22-W22</f>
        <v>0.022222222222222365</v>
      </c>
      <c r="Q23" s="7">
        <v>10</v>
      </c>
      <c r="R23" s="7">
        <v>10</v>
      </c>
      <c r="S23" s="20" t="s">
        <v>0</v>
      </c>
      <c r="T23" s="7">
        <v>16</v>
      </c>
      <c r="V23" s="2"/>
      <c r="W23" s="2">
        <f>W24+17/1440</f>
        <v>0.8381944444444444</v>
      </c>
      <c r="X23" s="2"/>
      <c r="Y23" s="2">
        <f>Y24+16/1440</f>
        <v>0.9201388888888887</v>
      </c>
      <c r="Z23" s="2">
        <f>Z24+16/1440</f>
        <v>0.9840277777777776</v>
      </c>
      <c r="AA23" s="2"/>
      <c r="AB23" s="2"/>
      <c r="AC23" s="2"/>
      <c r="AD23" s="2"/>
      <c r="AE23" s="2"/>
      <c r="AF23" s="2"/>
      <c r="AG23" s="2"/>
      <c r="AH23" s="2"/>
      <c r="AI23" s="2"/>
    </row>
    <row r="24" spans="9:35" ht="12.75">
      <c r="I24" s="2"/>
      <c r="J24" s="2"/>
      <c r="K24" s="4" t="s">
        <v>12</v>
      </c>
      <c r="L24" s="2">
        <f>L23+14/1440</f>
        <v>1.0055555555555553</v>
      </c>
      <c r="M24" s="2">
        <f>M23+16/1440</f>
        <v>0.9520833333333333</v>
      </c>
      <c r="N24" s="2">
        <f>N23+16/1440</f>
        <v>0.8854166666666666</v>
      </c>
      <c r="O24" s="2"/>
      <c r="Q24" s="7">
        <v>16</v>
      </c>
      <c r="R24" s="7">
        <v>16</v>
      </c>
      <c r="S24" s="20" t="s">
        <v>10</v>
      </c>
      <c r="T24" s="7">
        <v>15</v>
      </c>
      <c r="V24" s="2"/>
      <c r="W24" s="2">
        <f>W26+16/1440</f>
        <v>0.8263888888888888</v>
      </c>
      <c r="X24" s="2"/>
      <c r="Y24" s="2">
        <f>Y26+15/1440</f>
        <v>0.9090277777777777</v>
      </c>
      <c r="Z24" s="2">
        <f>Z26+15/1440</f>
        <v>0.9729166666666665</v>
      </c>
      <c r="AA24" s="2"/>
      <c r="AB24" s="2"/>
      <c r="AC24" s="2"/>
      <c r="AD24" s="2"/>
      <c r="AE24" s="2"/>
      <c r="AF24" s="2"/>
      <c r="AG24" s="2"/>
      <c r="AH24" s="2"/>
      <c r="AI24" s="2"/>
    </row>
    <row r="25" spans="10:35" ht="12.75">
      <c r="J25" s="2"/>
      <c r="L25" s="27"/>
      <c r="M25" s="33" t="s">
        <v>26</v>
      </c>
      <c r="N25" s="33" t="s">
        <v>26</v>
      </c>
      <c r="O25" s="2"/>
      <c r="Q25" s="7">
        <v>16</v>
      </c>
      <c r="R25" s="7" t="s">
        <v>26</v>
      </c>
      <c r="S25" s="34" t="s">
        <v>27</v>
      </c>
      <c r="T25" s="35"/>
      <c r="V25" s="2"/>
      <c r="AA25" s="5"/>
      <c r="AB25" s="5"/>
      <c r="AC25" s="5"/>
      <c r="AD25" s="5"/>
      <c r="AE25" s="5"/>
      <c r="AF25" s="5"/>
      <c r="AG25" s="2"/>
      <c r="AH25" s="2"/>
      <c r="AI25" s="2"/>
    </row>
    <row r="26" spans="1:35" ht="13.5" thickBot="1">
      <c r="A26" s="22"/>
      <c r="B26" s="22"/>
      <c r="C26" s="22"/>
      <c r="D26" s="22"/>
      <c r="E26" s="22"/>
      <c r="F26" s="22"/>
      <c r="G26" s="22"/>
      <c r="H26" s="2"/>
      <c r="I26" s="2"/>
      <c r="M26" s="2">
        <f>M24+14/1440</f>
        <v>0.9618055555555555</v>
      </c>
      <c r="N26" s="2">
        <f>N24+14/1440</f>
        <v>0.8951388888888888</v>
      </c>
      <c r="O26" s="2"/>
      <c r="P26" s="2"/>
      <c r="Q26" s="21">
        <v>5</v>
      </c>
      <c r="R26" s="21">
        <v>14</v>
      </c>
      <c r="S26" s="34" t="s">
        <v>16</v>
      </c>
      <c r="T26" s="6"/>
      <c r="V26" s="2"/>
      <c r="W26" s="36">
        <f>AD19+112/1440</f>
        <v>0.8152777777777778</v>
      </c>
      <c r="X26" s="5"/>
      <c r="Y26" s="5">
        <f>N26+5/1440</f>
        <v>0.898611111111111</v>
      </c>
      <c r="Z26" s="5">
        <f>M26+1/1440</f>
        <v>0.9624999999999999</v>
      </c>
      <c r="AA26" s="2"/>
      <c r="AG26" s="2"/>
      <c r="AH26" s="2"/>
      <c r="AI26" s="2"/>
    </row>
    <row r="27" spans="1:35" ht="12.75">
      <c r="A27" s="22"/>
      <c r="B27" s="22"/>
      <c r="C27" s="22"/>
      <c r="D27" s="22"/>
      <c r="E27" s="22"/>
      <c r="F27" s="22"/>
      <c r="G27" s="22"/>
      <c r="H27" s="2"/>
      <c r="I27" s="2"/>
      <c r="K27" s="2"/>
      <c r="L27" s="2"/>
      <c r="M27" s="2"/>
      <c r="N27" s="2"/>
      <c r="O27" s="2"/>
      <c r="P27" s="2"/>
      <c r="Q27" s="7">
        <f>SUM(Q23:Q26)</f>
        <v>47</v>
      </c>
      <c r="R27" s="4">
        <f>SUM(R23:R26)</f>
        <v>40</v>
      </c>
      <c r="T27" s="4">
        <f>SUM(T22:T25)</f>
        <v>41</v>
      </c>
      <c r="V27" s="2"/>
      <c r="W27" s="2"/>
      <c r="X27" s="2"/>
      <c r="Y27" s="2"/>
      <c r="Z27" s="2"/>
      <c r="AA27" s="2"/>
      <c r="AG27" s="2"/>
      <c r="AH27" s="2"/>
      <c r="AI27" s="2"/>
    </row>
    <row r="28" spans="1:35" ht="12.75">
      <c r="A28" s="22"/>
      <c r="B28" s="22"/>
      <c r="C28" s="22"/>
      <c r="D28" s="22"/>
      <c r="E28" s="22"/>
      <c r="F28" s="22"/>
      <c r="G28" s="22"/>
      <c r="H28" s="2"/>
      <c r="I28" s="2"/>
      <c r="K28" s="2"/>
      <c r="L28" s="2"/>
      <c r="M28" s="2"/>
      <c r="N28" s="2"/>
      <c r="O28" s="2"/>
      <c r="P28" s="2"/>
      <c r="Q28" s="2"/>
      <c r="V28" s="2"/>
      <c r="W28" s="2"/>
      <c r="X28" s="2"/>
      <c r="Y28" s="2"/>
      <c r="Z28" s="2"/>
      <c r="AA28" s="2"/>
      <c r="AG28" s="2"/>
      <c r="AH28" s="2"/>
      <c r="AI28" s="2"/>
    </row>
    <row r="29" spans="1:35" ht="13.5" thickBot="1">
      <c r="A29" s="22"/>
      <c r="B29" s="22"/>
      <c r="C29" s="22"/>
      <c r="D29" s="22"/>
      <c r="E29" s="22"/>
      <c r="F29" s="22"/>
      <c r="G29" s="22"/>
      <c r="H29" s="2"/>
      <c r="I29" s="2"/>
      <c r="K29" s="2"/>
      <c r="L29" s="2"/>
      <c r="M29" s="2"/>
      <c r="N29" s="2"/>
      <c r="O29" s="2"/>
      <c r="P29" s="2"/>
      <c r="Q29" s="2"/>
      <c r="V29" s="2"/>
      <c r="W29" s="2"/>
      <c r="X29" s="2"/>
      <c r="Y29" s="2"/>
      <c r="Z29" s="2"/>
      <c r="AA29" s="2"/>
      <c r="AG29" s="2"/>
      <c r="AH29" s="2"/>
      <c r="AI29" s="2"/>
    </row>
    <row r="30" spans="1:35" ht="12.75">
      <c r="A30" s="22">
        <v>13</v>
      </c>
      <c r="B30" s="22"/>
      <c r="C30" s="22"/>
      <c r="D30" s="22"/>
      <c r="E30" s="5"/>
      <c r="F30" s="5">
        <f>G30+100/1440</f>
        <v>0.7465277777777778</v>
      </c>
      <c r="G30" s="5">
        <v>0.6770833333333334</v>
      </c>
      <c r="H30" s="14" t="s">
        <v>5</v>
      </c>
      <c r="I30" s="5">
        <f>J30+100/1440</f>
        <v>0.5840277777777777</v>
      </c>
      <c r="J30" s="5">
        <v>0.5145833333333333</v>
      </c>
      <c r="K30" s="14" t="s">
        <v>5</v>
      </c>
      <c r="L30" s="5">
        <f>M30+93/1440</f>
        <v>0.4006944444444444</v>
      </c>
      <c r="M30" s="5">
        <f>N30+93/1440</f>
        <v>0.3361111111111111</v>
      </c>
      <c r="N30" s="5">
        <v>0.27152777777777776</v>
      </c>
      <c r="O30" s="5">
        <f>N30-32/1440</f>
        <v>0.24930555555555553</v>
      </c>
      <c r="R30" s="17"/>
      <c r="S30" s="7" t="s">
        <v>2</v>
      </c>
      <c r="T30" s="4">
        <v>6.1</v>
      </c>
      <c r="W30" s="2">
        <f aca="true" t="shared" si="5" ref="W30:AD30">W31+10/1440</f>
        <v>0.33402777777777776</v>
      </c>
      <c r="X30" s="2">
        <f t="shared" si="5"/>
        <v>0.3986111111111111</v>
      </c>
      <c r="Y30" s="2">
        <f t="shared" si="5"/>
        <v>0.46805555555555556</v>
      </c>
      <c r="Z30" s="2"/>
      <c r="AA30" s="2">
        <f t="shared" si="5"/>
        <v>0.5819444444444442</v>
      </c>
      <c r="AB30" s="2">
        <f t="shared" si="5"/>
        <v>0.6513888888888886</v>
      </c>
      <c r="AC30" s="2"/>
      <c r="AD30" s="2">
        <f t="shared" si="5"/>
        <v>0.7444444444444442</v>
      </c>
      <c r="AE30" s="2"/>
      <c r="AG30" s="2">
        <f>F34-H31-K31-N30</f>
        <v>0.43680555555555517</v>
      </c>
      <c r="AH30" s="2">
        <f>AI30-K31-H31-O30</f>
        <v>0.4624999999999996</v>
      </c>
      <c r="AI30" s="2">
        <f>F34+5/1440</f>
        <v>0.7840277777777777</v>
      </c>
    </row>
    <row r="31" spans="1:35" ht="13.5" thickBot="1">
      <c r="A31" s="22"/>
      <c r="B31" s="22">
        <f>2*16+5*16.8+6*16.2</f>
        <v>213.2</v>
      </c>
      <c r="C31" s="22"/>
      <c r="E31" s="2"/>
      <c r="F31" s="2">
        <f aca="true" t="shared" si="6" ref="F31:N31">F30+10/1440</f>
        <v>0.7534722222222222</v>
      </c>
      <c r="G31" s="2">
        <f t="shared" si="6"/>
        <v>0.6840277777777778</v>
      </c>
      <c r="H31" s="15">
        <f>G30-AB30</f>
        <v>0.025694444444444797</v>
      </c>
      <c r="I31" s="2">
        <f t="shared" si="6"/>
        <v>0.5909722222222221</v>
      </c>
      <c r="J31" s="2">
        <f t="shared" si="6"/>
        <v>0.5215277777777777</v>
      </c>
      <c r="K31" s="15">
        <f>J30-Y30</f>
        <v>0.046527777777777724</v>
      </c>
      <c r="L31" s="2">
        <f t="shared" si="6"/>
        <v>0.40763888888888883</v>
      </c>
      <c r="M31" s="2">
        <f t="shared" si="6"/>
        <v>0.3430555555555555</v>
      </c>
      <c r="N31" s="2">
        <f t="shared" si="6"/>
        <v>0.2784722222222222</v>
      </c>
      <c r="O31" s="2"/>
      <c r="Q31" s="7">
        <v>6.1</v>
      </c>
      <c r="R31" s="17">
        <v>6.1</v>
      </c>
      <c r="S31" s="7" t="s">
        <v>0</v>
      </c>
      <c r="T31" s="4">
        <v>5.8</v>
      </c>
      <c r="W31" s="2">
        <f aca="true" t="shared" si="7" ref="W31:AD31">W32+17/1440</f>
        <v>0.32708333333333334</v>
      </c>
      <c r="X31" s="2">
        <f t="shared" si="7"/>
        <v>0.39166666666666666</v>
      </c>
      <c r="Y31" s="2">
        <f t="shared" si="7"/>
        <v>0.46111111111111114</v>
      </c>
      <c r="Z31" s="2"/>
      <c r="AA31" s="2">
        <f t="shared" si="7"/>
        <v>0.5749999999999997</v>
      </c>
      <c r="AB31" s="2">
        <f t="shared" si="7"/>
        <v>0.6444444444444442</v>
      </c>
      <c r="AC31" s="2"/>
      <c r="AD31" s="2">
        <f t="shared" si="7"/>
        <v>0.7374999999999998</v>
      </c>
      <c r="AE31" s="2"/>
      <c r="AG31" s="2"/>
      <c r="AH31" s="2"/>
      <c r="AI31" s="2"/>
    </row>
    <row r="32" spans="1:35" ht="13.5" thickBot="1">
      <c r="A32" s="22"/>
      <c r="B32" s="23">
        <f>16.2+3</f>
        <v>19.2</v>
      </c>
      <c r="C32" s="32"/>
      <c r="E32" s="2"/>
      <c r="F32" s="2">
        <f>F31+17/1440</f>
        <v>0.7652777777777777</v>
      </c>
      <c r="G32" s="13">
        <f>G31+17/1440</f>
        <v>0.6958333333333333</v>
      </c>
      <c r="H32" s="2"/>
      <c r="I32" s="2">
        <f>I31+17/1440</f>
        <v>0.6027777777777776</v>
      </c>
      <c r="J32" s="2">
        <f>J31+17/1440</f>
        <v>0.5333333333333332</v>
      </c>
      <c r="K32" s="2"/>
      <c r="L32" s="2">
        <f>L31+17/1440</f>
        <v>0.4194444444444444</v>
      </c>
      <c r="M32" s="2">
        <f>M31+17/1440</f>
        <v>0.35486111111111107</v>
      </c>
      <c r="N32" s="2">
        <f>N31+17/1440</f>
        <v>0.29027777777777775</v>
      </c>
      <c r="O32" s="2"/>
      <c r="Q32" s="7">
        <v>5.8</v>
      </c>
      <c r="R32" s="17">
        <v>5.8</v>
      </c>
      <c r="S32" s="7" t="s">
        <v>10</v>
      </c>
      <c r="T32" s="4">
        <v>4.3</v>
      </c>
      <c r="W32" s="2">
        <f>W34+16/1440</f>
        <v>0.31527777777777777</v>
      </c>
      <c r="X32" s="2">
        <f>X34+16/1440</f>
        <v>0.3798611111111111</v>
      </c>
      <c r="Y32" s="2">
        <f>Y34+16/1440</f>
        <v>0.44930555555555557</v>
      </c>
      <c r="Z32" s="2"/>
      <c r="AA32" s="2">
        <f>AA34+16/1440</f>
        <v>0.5631944444444442</v>
      </c>
      <c r="AB32" s="2">
        <f>AB34+16/1440</f>
        <v>0.6326388888888886</v>
      </c>
      <c r="AC32" s="2"/>
      <c r="AD32" s="2">
        <f>AD34+16/1440</f>
        <v>0.7256944444444443</v>
      </c>
      <c r="AE32" s="2"/>
      <c r="AF32" s="2"/>
      <c r="AG32" s="2"/>
      <c r="AH32" s="2"/>
      <c r="AI32" s="2"/>
    </row>
    <row r="33" spans="1:35" ht="12.75">
      <c r="A33" s="22"/>
      <c r="B33" s="22">
        <f>SUM(B31:B32)</f>
        <v>232.39999999999998</v>
      </c>
      <c r="C33" s="22"/>
      <c r="D33" s="22"/>
      <c r="E33" s="22"/>
      <c r="F33" s="2">
        <f>F32+17/1440</f>
        <v>0.7770833333333332</v>
      </c>
      <c r="G33" s="2">
        <f>G32+17/1440</f>
        <v>0.7076388888888888</v>
      </c>
      <c r="I33" s="2">
        <f>I32+17/1440</f>
        <v>0.6145833333333331</v>
      </c>
      <c r="J33" s="2">
        <f>J32+17/1440</f>
        <v>0.5451388888888887</v>
      </c>
      <c r="L33" s="2">
        <f>L32+17/1440</f>
        <v>0.43124999999999997</v>
      </c>
      <c r="M33" s="27" t="s">
        <v>26</v>
      </c>
      <c r="N33" s="27" t="s">
        <v>26</v>
      </c>
      <c r="Q33" s="7">
        <v>3.9</v>
      </c>
      <c r="R33" s="7" t="s">
        <v>26</v>
      </c>
      <c r="S33" s="35" t="s">
        <v>27</v>
      </c>
      <c r="AH33" s="2"/>
      <c r="AI33" s="2"/>
    </row>
    <row r="34" spans="1:35" ht="13.5" thickBot="1">
      <c r="A34" s="22"/>
      <c r="B34" s="22"/>
      <c r="C34" s="22"/>
      <c r="D34" s="22"/>
      <c r="E34" s="4" t="s">
        <v>12</v>
      </c>
      <c r="F34" s="2">
        <f>F33+5/1440</f>
        <v>0.7805555555555554</v>
      </c>
      <c r="G34" s="2">
        <f>G33+5/1440</f>
        <v>0.711111111111111</v>
      </c>
      <c r="H34" s="2"/>
      <c r="I34" s="2">
        <f>I33+5/1440</f>
        <v>0.6180555555555554</v>
      </c>
      <c r="J34" s="2">
        <f>J33+5/1440</f>
        <v>0.5486111111111109</v>
      </c>
      <c r="K34" s="2"/>
      <c r="L34" s="2">
        <f>L33+5/1440</f>
        <v>0.4347222222222222</v>
      </c>
      <c r="M34" s="2">
        <f>M32+15/1440</f>
        <v>0.36527777777777776</v>
      </c>
      <c r="N34" s="2">
        <f>N32+15/1440</f>
        <v>0.30069444444444443</v>
      </c>
      <c r="O34" s="2"/>
      <c r="Q34" s="21">
        <v>1</v>
      </c>
      <c r="R34" s="18">
        <v>4.1</v>
      </c>
      <c r="S34" s="7" t="s">
        <v>16</v>
      </c>
      <c r="T34" s="6"/>
      <c r="W34" s="5">
        <f>N34+5/1440</f>
        <v>0.30416666666666664</v>
      </c>
      <c r="X34" s="5">
        <f>W34+93/1440</f>
        <v>0.36874999999999997</v>
      </c>
      <c r="Y34" s="5">
        <f>X34+100/1440</f>
        <v>0.43819444444444444</v>
      </c>
      <c r="Z34" s="5"/>
      <c r="AA34" s="5">
        <f>J34+5/1440</f>
        <v>0.5520833333333331</v>
      </c>
      <c r="AB34" s="5">
        <f>AA34+100/1440</f>
        <v>0.6215277777777776</v>
      </c>
      <c r="AC34" s="5"/>
      <c r="AD34" s="5">
        <f>G34+5/1440</f>
        <v>0.7145833333333332</v>
      </c>
      <c r="AE34" s="5"/>
      <c r="AF34" s="5"/>
      <c r="AG34" s="2"/>
      <c r="AH34" s="2"/>
      <c r="AI34" s="2"/>
    </row>
    <row r="35" spans="1:35" ht="12.75">
      <c r="A35" s="22"/>
      <c r="B35" s="22"/>
      <c r="C35" s="22"/>
      <c r="D35" s="22"/>
      <c r="E35" s="22"/>
      <c r="F35" s="2"/>
      <c r="G35" s="2"/>
      <c r="H35" s="2"/>
      <c r="I35" s="2"/>
      <c r="J35" s="2"/>
      <c r="L35" s="2"/>
      <c r="M35" s="2"/>
      <c r="N35" s="2"/>
      <c r="O35" s="2"/>
      <c r="Q35" s="17">
        <f>SUM(Q30:Q34)</f>
        <v>16.799999999999997</v>
      </c>
      <c r="R35" s="17">
        <f>SUM(R30:R34)</f>
        <v>15.999999999999998</v>
      </c>
      <c r="T35" s="17">
        <f>SUM(T30:T34)</f>
        <v>16.2</v>
      </c>
      <c r="V35" s="2"/>
      <c r="W35" s="2"/>
      <c r="X35" s="2"/>
      <c r="Y35" s="2"/>
      <c r="Z35" s="2"/>
      <c r="AA35" s="2"/>
      <c r="AC35" s="2"/>
      <c r="AD35" s="2"/>
      <c r="AE35" s="2"/>
      <c r="AF35" s="2"/>
      <c r="AG35" s="2"/>
      <c r="AH35" s="2"/>
      <c r="AI35" s="2"/>
    </row>
    <row r="36" spans="1:35" ht="12.75">
      <c r="A36" s="22"/>
      <c r="B36" s="22"/>
      <c r="C36" s="22"/>
      <c r="D36" s="22"/>
      <c r="E36" s="22"/>
      <c r="F36" s="2"/>
      <c r="G36" s="2"/>
      <c r="H36" s="2"/>
      <c r="I36" s="2"/>
      <c r="J36" s="2"/>
      <c r="L36" s="2"/>
      <c r="M36" s="2"/>
      <c r="N36" s="2"/>
      <c r="O36" s="2"/>
      <c r="R36" s="5"/>
      <c r="V36" s="2"/>
      <c r="W36" s="2"/>
      <c r="X36" s="2"/>
      <c r="Y36" s="2"/>
      <c r="Z36" s="2"/>
      <c r="AA36" s="2"/>
      <c r="AC36" s="2"/>
      <c r="AD36" s="2"/>
      <c r="AE36" s="2"/>
      <c r="AF36" s="2"/>
      <c r="AG36" s="2"/>
      <c r="AH36" s="2"/>
      <c r="AI36" s="2"/>
    </row>
    <row r="37" spans="1:35" ht="13.5" thickBot="1">
      <c r="A37" s="22"/>
      <c r="B37" s="22"/>
      <c r="C37" s="22"/>
      <c r="D37" s="22"/>
      <c r="E37" s="22"/>
      <c r="F37" s="2"/>
      <c r="G37" s="2"/>
      <c r="H37" s="2"/>
      <c r="I37" s="2"/>
      <c r="J37" s="2"/>
      <c r="L37" s="2"/>
      <c r="M37" s="2"/>
      <c r="N37" s="2"/>
      <c r="O37" s="2"/>
      <c r="R37" s="5"/>
      <c r="V37" s="2"/>
      <c r="W37" s="2"/>
      <c r="X37" s="2"/>
      <c r="Y37" s="2"/>
      <c r="Z37" s="2"/>
      <c r="AA37" s="2"/>
      <c r="AC37" s="2"/>
      <c r="AD37" s="2"/>
      <c r="AE37" s="2"/>
      <c r="AF37" s="2"/>
      <c r="AG37" s="2"/>
      <c r="AH37" s="2"/>
      <c r="AI37" s="2"/>
    </row>
    <row r="38" spans="1:35" ht="12.75">
      <c r="A38" s="22">
        <f>7+7</f>
        <v>14</v>
      </c>
      <c r="B38" s="22"/>
      <c r="C38" s="22"/>
      <c r="D38" s="22"/>
      <c r="E38" s="5"/>
      <c r="F38" s="5">
        <f>G38+100/1440</f>
        <v>0.7923611111111111</v>
      </c>
      <c r="G38" s="5">
        <f>H38+100/1440</f>
        <v>0.7229166666666667</v>
      </c>
      <c r="H38" s="5">
        <v>0.6534722222222222</v>
      </c>
      <c r="I38" s="14" t="s">
        <v>5</v>
      </c>
      <c r="J38" s="5">
        <f>K38+100/1440</f>
        <v>0.5375</v>
      </c>
      <c r="K38" s="5">
        <v>0.4680555555555555</v>
      </c>
      <c r="L38" s="14" t="s">
        <v>5</v>
      </c>
      <c r="M38" s="5">
        <f>N38+93/1440</f>
        <v>0.3576388888888889</v>
      </c>
      <c r="N38" s="5">
        <v>0.29305555555555557</v>
      </c>
      <c r="O38" s="5"/>
      <c r="S38" s="7" t="s">
        <v>3</v>
      </c>
      <c r="V38" s="2">
        <f aca="true" t="shared" si="8" ref="V38:AD38">V39+10/1440</f>
        <v>0.29097222222222224</v>
      </c>
      <c r="W38" s="2">
        <f t="shared" si="8"/>
        <v>0.35555555555555557</v>
      </c>
      <c r="X38" s="2">
        <f t="shared" si="8"/>
        <v>0.4236111111111111</v>
      </c>
      <c r="Y38" s="2"/>
      <c r="Z38" s="2">
        <f t="shared" si="8"/>
        <v>0.5354166666666665</v>
      </c>
      <c r="AA38" s="2">
        <f t="shared" si="8"/>
        <v>0.604861111111111</v>
      </c>
      <c r="AB38" s="2"/>
      <c r="AC38" s="2">
        <f t="shared" si="8"/>
        <v>0.7208333333333331</v>
      </c>
      <c r="AD38" s="2">
        <f t="shared" si="8"/>
        <v>0.7902777777777775</v>
      </c>
      <c r="AE38" s="2"/>
      <c r="AG38" s="2">
        <f>F42-I39-L39-V42</f>
        <v>0.47222222222222193</v>
      </c>
      <c r="AH38" s="2">
        <f>AI38-L39-I39-U42</f>
        <v>0.47916666666666635</v>
      </c>
      <c r="AI38" s="2">
        <f>F42+5/1440</f>
        <v>0.8298611111111109</v>
      </c>
    </row>
    <row r="39" spans="1:35" ht="13.5" thickBot="1">
      <c r="A39" s="22"/>
      <c r="B39" s="22">
        <f>16+6*16.8+7*16.2</f>
        <v>230.2</v>
      </c>
      <c r="C39" s="22"/>
      <c r="E39" s="2"/>
      <c r="F39" s="2">
        <f aca="true" t="shared" si="9" ref="F39:N39">F38+10/1440</f>
        <v>0.7993055555555555</v>
      </c>
      <c r="G39" s="2">
        <f t="shared" si="9"/>
        <v>0.7298611111111111</v>
      </c>
      <c r="H39" s="2">
        <f t="shared" si="9"/>
        <v>0.6604166666666667</v>
      </c>
      <c r="I39" s="15">
        <f>H38-AA38</f>
        <v>0.04861111111111127</v>
      </c>
      <c r="J39" s="2">
        <f t="shared" si="9"/>
        <v>0.5444444444444444</v>
      </c>
      <c r="K39" s="2">
        <f t="shared" si="9"/>
        <v>0.4749999999999999</v>
      </c>
      <c r="L39" s="15">
        <f>K38-X38</f>
        <v>0.0444444444444444</v>
      </c>
      <c r="M39" s="2">
        <f t="shared" si="9"/>
        <v>0.3645833333333333</v>
      </c>
      <c r="N39" s="2">
        <f t="shared" si="9"/>
        <v>0.3</v>
      </c>
      <c r="O39" s="2"/>
      <c r="S39" s="7" t="s">
        <v>0</v>
      </c>
      <c r="V39" s="2">
        <f aca="true" t="shared" si="10" ref="V39:AD39">V40+17/1440</f>
        <v>0.2840277777777778</v>
      </c>
      <c r="W39" s="2">
        <f t="shared" si="10"/>
        <v>0.34861111111111115</v>
      </c>
      <c r="X39" s="2">
        <f t="shared" si="10"/>
        <v>0.4166666666666667</v>
      </c>
      <c r="Y39" s="2"/>
      <c r="Z39" s="2">
        <f t="shared" si="10"/>
        <v>0.5284722222222221</v>
      </c>
      <c r="AA39" s="2">
        <f t="shared" si="10"/>
        <v>0.5979166666666665</v>
      </c>
      <c r="AB39" s="2"/>
      <c r="AC39" s="2">
        <f t="shared" si="10"/>
        <v>0.7138888888888887</v>
      </c>
      <c r="AD39" s="2">
        <f t="shared" si="10"/>
        <v>0.7833333333333331</v>
      </c>
      <c r="AE39" s="2"/>
      <c r="AG39" s="2"/>
      <c r="AH39" s="2"/>
      <c r="AI39" s="2"/>
    </row>
    <row r="40" spans="1:35" ht="13.5" thickBot="1">
      <c r="A40" s="22"/>
      <c r="B40" s="23">
        <v>6</v>
      </c>
      <c r="C40" s="32"/>
      <c r="D40" s="4"/>
      <c r="E40" s="2"/>
      <c r="F40" s="2">
        <f aca="true" t="shared" si="11" ref="F40:M40">F39+17/1440</f>
        <v>0.811111111111111</v>
      </c>
      <c r="G40" s="13">
        <f t="shared" si="11"/>
        <v>0.7416666666666666</v>
      </c>
      <c r="H40" s="2">
        <f t="shared" si="11"/>
        <v>0.6722222222222222</v>
      </c>
      <c r="I40" s="2"/>
      <c r="J40" s="2">
        <f t="shared" si="11"/>
        <v>0.5562499999999999</v>
      </c>
      <c r="K40" s="2">
        <f t="shared" si="11"/>
        <v>0.4868055555555555</v>
      </c>
      <c r="L40" s="2"/>
      <c r="M40" s="2">
        <f t="shared" si="11"/>
        <v>0.3763888888888889</v>
      </c>
      <c r="N40" s="2">
        <f>N39+17/1440</f>
        <v>0.31180555555555556</v>
      </c>
      <c r="O40" s="2"/>
      <c r="S40" s="7" t="s">
        <v>10</v>
      </c>
      <c r="V40" s="2">
        <f>V42+16/1440</f>
        <v>0.27222222222222225</v>
      </c>
      <c r="W40" s="2">
        <f>W42+16/1440</f>
        <v>0.3368055555555556</v>
      </c>
      <c r="X40" s="2">
        <f>X42+16/1440</f>
        <v>0.4048611111111111</v>
      </c>
      <c r="Y40" s="2"/>
      <c r="Z40" s="2">
        <f>Z42+16/1440</f>
        <v>0.5166666666666666</v>
      </c>
      <c r="AA40" s="2">
        <f>AA42+16/1440</f>
        <v>0.586111111111111</v>
      </c>
      <c r="AB40" s="2"/>
      <c r="AC40" s="2">
        <f>AC42+16/1440</f>
        <v>0.7020833333333332</v>
      </c>
      <c r="AD40" s="2">
        <f>AD42+16/1440</f>
        <v>0.7715277777777776</v>
      </c>
      <c r="AE40" s="2"/>
      <c r="AG40" s="2"/>
      <c r="AH40" s="2"/>
      <c r="AI40" s="2"/>
    </row>
    <row r="41" spans="1:35" ht="12.75">
      <c r="A41" s="22"/>
      <c r="B41" s="22">
        <f>SUM(B39:B40)</f>
        <v>236.2</v>
      </c>
      <c r="C41" s="22"/>
      <c r="D41" s="22"/>
      <c r="E41" s="22"/>
      <c r="F41" s="2">
        <f>F40+17/1440</f>
        <v>0.8229166666666665</v>
      </c>
      <c r="G41" s="2">
        <f>G40+17/1440</f>
        <v>0.7534722222222221</v>
      </c>
      <c r="H41" s="2">
        <f>H40+17/1440</f>
        <v>0.6840277777777777</v>
      </c>
      <c r="J41" s="2">
        <f>J40+17/1440</f>
        <v>0.5680555555555554</v>
      </c>
      <c r="K41" s="2">
        <f>K40+17/1440</f>
        <v>0.49861111111111106</v>
      </c>
      <c r="M41" s="2">
        <f>M40+17/1440</f>
        <v>0.38819444444444445</v>
      </c>
      <c r="N41" s="27" t="s">
        <v>26</v>
      </c>
      <c r="S41" s="35" t="s">
        <v>27</v>
      </c>
      <c r="AG41" s="2"/>
      <c r="AH41" s="2"/>
      <c r="AI41" s="2"/>
    </row>
    <row r="42" spans="1:35" ht="12.75">
      <c r="A42" s="22"/>
      <c r="B42" s="22"/>
      <c r="C42" s="22"/>
      <c r="D42" s="22"/>
      <c r="E42" s="4" t="s">
        <v>12</v>
      </c>
      <c r="F42" s="2">
        <f>F41+5/1440</f>
        <v>0.8263888888888887</v>
      </c>
      <c r="G42" s="2">
        <f>G41+5/1440</f>
        <v>0.7569444444444443</v>
      </c>
      <c r="H42" s="2">
        <f>H41+5/1440</f>
        <v>0.6874999999999999</v>
      </c>
      <c r="I42" s="2"/>
      <c r="J42" s="2">
        <f>J41+5/1440</f>
        <v>0.5715277777777776</v>
      </c>
      <c r="K42" s="2">
        <f>K41+5/1440</f>
        <v>0.5020833333333333</v>
      </c>
      <c r="L42" s="2"/>
      <c r="M42" s="2">
        <f>M41+5/1440</f>
        <v>0.39166666666666666</v>
      </c>
      <c r="N42" s="2">
        <f>N40+15/1440</f>
        <v>0.32222222222222224</v>
      </c>
      <c r="O42" s="2"/>
      <c r="S42" s="7" t="s">
        <v>16</v>
      </c>
      <c r="U42" s="5">
        <f>V42-5/1440</f>
        <v>0.2576388888888889</v>
      </c>
      <c r="V42" s="5">
        <f>W42-93/1440</f>
        <v>0.2611111111111111</v>
      </c>
      <c r="W42" s="5">
        <f>N42+5/1440</f>
        <v>0.32569444444444445</v>
      </c>
      <c r="X42" s="5">
        <f>W42+98/1440</f>
        <v>0.39375</v>
      </c>
      <c r="Y42" s="5"/>
      <c r="Z42" s="5">
        <f>K42+5/1440</f>
        <v>0.5055555555555555</v>
      </c>
      <c r="AA42" s="5">
        <f>Z42+100/1440</f>
        <v>0.575</v>
      </c>
      <c r="AB42" s="5"/>
      <c r="AC42" s="5">
        <f>H42+5/1440</f>
        <v>0.6909722222222221</v>
      </c>
      <c r="AD42" s="5">
        <f>AC42+100/1440</f>
        <v>0.7604166666666665</v>
      </c>
      <c r="AE42" s="5"/>
      <c r="AG42" s="2"/>
      <c r="AH42" s="2"/>
      <c r="AI42" s="2"/>
    </row>
    <row r="43" spans="1:35" ht="12.75">
      <c r="A43" s="22"/>
      <c r="B43" s="22"/>
      <c r="C43" s="22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G43" s="2"/>
      <c r="AH43" s="2"/>
      <c r="AI43" s="2"/>
    </row>
    <row r="44" spans="1:35" ht="13.5" thickBot="1">
      <c r="A44" s="22"/>
      <c r="B44" s="22"/>
      <c r="C44" s="22"/>
      <c r="D44" s="22"/>
      <c r="E44" s="22"/>
      <c r="F44" s="22"/>
      <c r="G44" s="22"/>
      <c r="H44" s="2"/>
      <c r="I44" s="2"/>
      <c r="J44" s="2"/>
      <c r="K44" s="2"/>
      <c r="L44" s="2"/>
      <c r="N44" s="2"/>
      <c r="O44" s="2"/>
      <c r="P44" s="2"/>
      <c r="Q44" s="2"/>
      <c r="V44" s="2"/>
      <c r="W44" s="2"/>
      <c r="X44" s="2"/>
      <c r="Y44" s="2"/>
      <c r="Z44" s="2"/>
      <c r="AA44" s="2"/>
      <c r="AC44" s="2"/>
      <c r="AD44" s="2"/>
      <c r="AE44" s="2"/>
      <c r="AF44" s="2"/>
      <c r="AI44" s="2"/>
    </row>
    <row r="45" spans="1:35" ht="13.5" thickBot="1">
      <c r="A45" s="22"/>
      <c r="B45" s="22"/>
      <c r="C45" s="22"/>
      <c r="D45" s="22"/>
      <c r="E45" s="22"/>
      <c r="F45" s="22"/>
      <c r="G45" s="22"/>
      <c r="H45" s="2"/>
      <c r="I45" s="2"/>
      <c r="J45" s="2"/>
      <c r="K45" s="2"/>
      <c r="L45" s="2"/>
      <c r="N45" s="2"/>
      <c r="O45" s="2"/>
      <c r="P45" s="2"/>
      <c r="Q45" s="2"/>
      <c r="S45" s="4" t="s">
        <v>11</v>
      </c>
      <c r="T45" s="17">
        <f>SUM(A15:A40)</f>
        <v>47.7</v>
      </c>
      <c r="V45" s="2"/>
      <c r="W45" s="2"/>
      <c r="X45" s="2"/>
      <c r="Y45" s="2"/>
      <c r="Z45" s="2"/>
      <c r="AA45" s="2"/>
      <c r="AC45" s="2"/>
      <c r="AD45" s="2"/>
      <c r="AE45" s="2"/>
      <c r="AF45" s="2"/>
      <c r="AG45" s="19">
        <f>SUM(AG15:AG41)</f>
        <v>1.5972222222222212</v>
      </c>
      <c r="AH45" s="19">
        <f>SUM(AH15:AH41)</f>
        <v>1.652083333333332</v>
      </c>
      <c r="AI45" s="2"/>
    </row>
    <row r="46" spans="1:35" ht="12.75">
      <c r="A46" s="22"/>
      <c r="B46" s="22"/>
      <c r="C46" s="22"/>
      <c r="D46" s="22"/>
      <c r="E46" s="22"/>
      <c r="F46" s="22"/>
      <c r="G46" s="22"/>
      <c r="H46" s="2"/>
      <c r="I46" s="2"/>
      <c r="J46" s="2"/>
      <c r="K46" s="2"/>
      <c r="L46" s="2"/>
      <c r="N46" s="2"/>
      <c r="O46" s="2"/>
      <c r="P46" s="2"/>
      <c r="Q46" s="2"/>
      <c r="R46" s="5"/>
      <c r="V46" s="2"/>
      <c r="W46" s="2"/>
      <c r="X46" s="2"/>
      <c r="Y46" s="2"/>
      <c r="AI46" s="2"/>
    </row>
    <row r="47" spans="1:35" ht="12.75">
      <c r="A47" s="22"/>
      <c r="B47" s="22"/>
      <c r="C47" s="22"/>
      <c r="D47" s="22"/>
      <c r="E47" s="22"/>
      <c r="F47" s="22"/>
      <c r="G47" s="22"/>
      <c r="H47" s="2"/>
      <c r="I47" s="2"/>
      <c r="J47" s="2"/>
      <c r="K47" s="2"/>
      <c r="L47" s="2"/>
      <c r="Q47" s="2"/>
      <c r="R47" s="5"/>
      <c r="V47" s="2"/>
      <c r="AC47" s="4"/>
      <c r="AG47" s="24"/>
      <c r="AH47" s="25"/>
      <c r="AI47" s="2"/>
    </row>
    <row r="48" spans="1:35" ht="13.5" thickBot="1">
      <c r="A48" s="22"/>
      <c r="B48" s="22"/>
      <c r="C48" s="22"/>
      <c r="D48" s="22"/>
      <c r="E48" s="22"/>
      <c r="F48" s="22"/>
      <c r="G48" s="22"/>
      <c r="H48" s="2"/>
      <c r="I48" s="2"/>
      <c r="J48" s="2"/>
      <c r="K48" s="2"/>
      <c r="L48" s="2"/>
      <c r="V48" s="2"/>
      <c r="AC48" s="4"/>
      <c r="AG48" s="24"/>
      <c r="AH48" s="26"/>
      <c r="AI48" s="2"/>
    </row>
    <row r="49" spans="1:34" ht="12.75">
      <c r="A49" s="22"/>
      <c r="B49" s="22"/>
      <c r="C49" s="22"/>
      <c r="D49" s="22"/>
      <c r="E49" s="22"/>
      <c r="F49" s="22"/>
      <c r="G49" s="17"/>
      <c r="H49" s="2"/>
      <c r="I49" s="2"/>
      <c r="J49" s="2"/>
      <c r="K49" s="5"/>
      <c r="L49" s="2"/>
      <c r="U49" s="17"/>
      <c r="AC49" s="4"/>
      <c r="AG49" s="31"/>
      <c r="AH49" s="25"/>
    </row>
    <row r="50" spans="1:7" ht="12.75">
      <c r="A50" s="22"/>
      <c r="B50" s="22"/>
      <c r="C50" s="22"/>
      <c r="D50" s="22"/>
      <c r="E50" s="22"/>
      <c r="F50" s="22"/>
      <c r="G50" s="22"/>
    </row>
    <row r="51" spans="7:11" ht="12.75">
      <c r="G51" s="4"/>
      <c r="K51" s="4"/>
    </row>
    <row r="52" ht="12.75">
      <c r="K52" s="27"/>
    </row>
    <row r="53" ht="12.75">
      <c r="K53" s="27"/>
    </row>
    <row r="54" ht="12.75">
      <c r="K54" s="27"/>
    </row>
    <row r="56" spans="7:14" ht="12.75">
      <c r="G56" s="4"/>
      <c r="M56" s="4"/>
      <c r="N56" s="4"/>
    </row>
    <row r="57" spans="13:14" ht="12.75">
      <c r="M57" s="27"/>
      <c r="N57" s="37"/>
    </row>
    <row r="58" spans="13:14" ht="12.75">
      <c r="M58" s="27"/>
      <c r="N58" s="37"/>
    </row>
    <row r="59" spans="12:14" ht="12.75">
      <c r="L59" s="27"/>
      <c r="M59" s="37"/>
      <c r="N59" s="27"/>
    </row>
    <row r="60" spans="12:13" ht="12.75">
      <c r="L60" s="27"/>
      <c r="M60" s="37"/>
    </row>
    <row r="61" spans="12:13" ht="12.75">
      <c r="L61" s="27"/>
      <c r="M61" s="27"/>
    </row>
    <row r="62" spans="12:13" ht="12.75">
      <c r="L62" s="27"/>
      <c r="M62" s="27"/>
    </row>
    <row r="63" spans="12:13" ht="12.75">
      <c r="L63" s="27"/>
      <c r="M63" s="27"/>
    </row>
    <row r="64" spans="12:13" ht="12.75">
      <c r="L64" s="27"/>
      <c r="M64" s="27"/>
    </row>
    <row r="65" spans="12:13" ht="12.75">
      <c r="L65" s="27"/>
      <c r="M65" s="27"/>
    </row>
  </sheetData>
  <sheetProtection/>
  <mergeCells count="1">
    <mergeCell ref="C3:E3"/>
  </mergeCells>
  <printOptions gridLines="1"/>
  <pageMargins left="0.1968503937007874" right="0" top="0" bottom="0" header="0.5118110236220472" footer="0.5118110236220472"/>
  <pageSetup blackAndWhite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PageLayoutView="0" workbookViewId="0" topLeftCell="A1">
      <selection activeCell="R13" sqref="R13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4.625" style="0" customWidth="1"/>
    <col min="4" max="4" width="5.875" style="0" customWidth="1"/>
    <col min="5" max="5" width="5.375" style="0" customWidth="1"/>
    <col min="6" max="6" width="6.00390625" style="0" customWidth="1"/>
    <col min="7" max="7" width="5.375" style="0" customWidth="1"/>
    <col min="8" max="8" width="5.875" style="0" customWidth="1"/>
    <col min="9" max="9" width="5.625" style="0" customWidth="1"/>
    <col min="10" max="10" width="5.75390625" style="0" customWidth="1"/>
    <col min="11" max="11" width="5.25390625" style="0" customWidth="1"/>
    <col min="12" max="13" width="5.375" style="0" customWidth="1"/>
    <col min="14" max="14" width="5.625" style="0" customWidth="1"/>
    <col min="15" max="15" width="4.25390625" style="0" customWidth="1"/>
    <col min="16" max="16" width="4.375" style="4" customWidth="1"/>
    <col min="17" max="17" width="20.25390625" style="7" bestFit="1" customWidth="1"/>
    <col min="18" max="18" width="4.625" style="4" customWidth="1"/>
    <col min="19" max="19" width="4.625" style="4" bestFit="1" customWidth="1"/>
    <col min="20" max="20" width="5.00390625" style="0" customWidth="1"/>
    <col min="21" max="21" width="5.75390625" style="0" customWidth="1"/>
    <col min="22" max="23" width="5.375" style="0" customWidth="1"/>
    <col min="24" max="25" width="5.25390625" style="0" customWidth="1"/>
    <col min="26" max="26" width="5.625" style="0" customWidth="1"/>
    <col min="27" max="28" width="5.25390625" style="0" customWidth="1"/>
    <col min="29" max="32" width="5.875" style="0" customWidth="1"/>
    <col min="33" max="35" width="5.375" style="0" customWidth="1"/>
    <col min="36" max="36" width="5.75390625" style="0" customWidth="1"/>
  </cols>
  <sheetData>
    <row r="1" spans="4:43" s="8" customFormat="1" ht="15.75">
      <c r="D1" s="38"/>
      <c r="E1" s="38"/>
      <c r="F1" s="38"/>
      <c r="G1" s="38"/>
      <c r="H1" s="38"/>
      <c r="I1" s="38"/>
      <c r="J1" s="38"/>
      <c r="K1" s="38"/>
      <c r="L1" s="38"/>
      <c r="M1" s="40"/>
      <c r="N1" s="40"/>
      <c r="O1" s="40"/>
      <c r="P1" s="38"/>
      <c r="Q1" s="41"/>
      <c r="R1" s="42"/>
      <c r="S1" s="41"/>
      <c r="T1" s="41"/>
      <c r="U1" s="38"/>
      <c r="V1" s="41"/>
      <c r="Z1" s="38"/>
      <c r="AA1" s="38"/>
      <c r="AC1" s="43"/>
      <c r="AD1" s="38"/>
      <c r="AE1" s="38"/>
      <c r="AF1" s="38"/>
      <c r="AG1" s="38"/>
      <c r="AH1" s="38"/>
      <c r="AI1" s="38"/>
      <c r="AK1"/>
      <c r="AO1" s="11"/>
      <c r="AP1" s="11"/>
      <c r="AQ1" s="11"/>
    </row>
    <row r="2" spans="4:43" s="8" customFormat="1" ht="15.75">
      <c r="D2" s="38"/>
      <c r="E2" s="38"/>
      <c r="F2" s="38"/>
      <c r="G2" s="38"/>
      <c r="H2" s="38"/>
      <c r="I2" s="38"/>
      <c r="J2" s="38"/>
      <c r="K2" s="38"/>
      <c r="L2" s="38"/>
      <c r="M2" s="40"/>
      <c r="N2" s="40"/>
      <c r="O2" s="40"/>
      <c r="P2" s="38"/>
      <c r="Q2" s="41"/>
      <c r="R2" s="42"/>
      <c r="S2" s="41"/>
      <c r="T2" s="41"/>
      <c r="U2" s="38"/>
      <c r="V2" s="41"/>
      <c r="Z2" s="38"/>
      <c r="AA2" s="38"/>
      <c r="AB2" s="38"/>
      <c r="AC2" s="43"/>
      <c r="AD2" s="38"/>
      <c r="AE2" s="38"/>
      <c r="AF2" s="38"/>
      <c r="AG2" s="38"/>
      <c r="AH2" s="38"/>
      <c r="AI2" s="38"/>
      <c r="AK2"/>
      <c r="AO2" s="11"/>
      <c r="AP2" s="11"/>
      <c r="AQ2" s="11"/>
    </row>
    <row r="3" spans="4:43" s="8" customFormat="1" ht="15.75">
      <c r="D3" s="46"/>
      <c r="E3" s="46"/>
      <c r="F3" s="46"/>
      <c r="G3" s="38"/>
      <c r="H3" s="38"/>
      <c r="I3" s="38"/>
      <c r="J3" s="39"/>
      <c r="K3" s="38"/>
      <c r="L3" s="38"/>
      <c r="M3" s="40"/>
      <c r="N3" s="40"/>
      <c r="O3" s="40"/>
      <c r="P3" s="38"/>
      <c r="Q3" s="41"/>
      <c r="R3" s="42"/>
      <c r="S3" s="41"/>
      <c r="T3" s="41"/>
      <c r="U3" s="38"/>
      <c r="Z3" s="40"/>
      <c r="AA3" s="38"/>
      <c r="AB3" s="39"/>
      <c r="AD3" s="38"/>
      <c r="AE3" s="38"/>
      <c r="AF3" s="38"/>
      <c r="AG3" s="38"/>
      <c r="AH3" s="38"/>
      <c r="AI3" s="38"/>
      <c r="AK3"/>
      <c r="AO3" s="11"/>
      <c r="AP3" s="11"/>
      <c r="AQ3" s="11"/>
    </row>
    <row r="4" spans="4:43" s="8" customFormat="1" ht="15.75">
      <c r="D4" s="39"/>
      <c r="E4" s="39"/>
      <c r="F4" s="39"/>
      <c r="G4" s="39"/>
      <c r="H4" s="39"/>
      <c r="I4" s="39"/>
      <c r="J4" s="39"/>
      <c r="K4" s="38"/>
      <c r="L4" s="38"/>
      <c r="M4" s="40"/>
      <c r="N4" s="40"/>
      <c r="O4" s="40"/>
      <c r="P4" s="38"/>
      <c r="Q4" s="41"/>
      <c r="R4" s="42"/>
      <c r="S4" s="41"/>
      <c r="T4" s="41"/>
      <c r="U4" s="38"/>
      <c r="V4" s="41"/>
      <c r="Z4" s="40"/>
      <c r="AD4" s="38"/>
      <c r="AE4" s="38"/>
      <c r="AF4" s="38"/>
      <c r="AG4" s="38"/>
      <c r="AH4" s="38"/>
      <c r="AI4" s="38"/>
      <c r="AK4"/>
      <c r="AO4" s="11"/>
      <c r="AP4" s="11"/>
      <c r="AQ4" s="11"/>
    </row>
    <row r="5" spans="4:43" s="8" customFormat="1" ht="15.75">
      <c r="D5" s="38"/>
      <c r="E5" s="38"/>
      <c r="F5" s="38"/>
      <c r="G5" s="38"/>
      <c r="H5" s="38"/>
      <c r="I5" s="38"/>
      <c r="J5" s="38"/>
      <c r="K5" s="38"/>
      <c r="L5" s="38"/>
      <c r="M5" s="40"/>
      <c r="N5" s="40"/>
      <c r="O5" s="40"/>
      <c r="P5" s="38"/>
      <c r="Q5" s="41"/>
      <c r="R5" s="42"/>
      <c r="S5" s="41"/>
      <c r="T5" s="41"/>
      <c r="U5" s="38"/>
      <c r="V5" s="41"/>
      <c r="Z5" s="38"/>
      <c r="AA5" s="38"/>
      <c r="AB5" s="38"/>
      <c r="AC5" s="43"/>
      <c r="AD5" s="38"/>
      <c r="AE5" s="38"/>
      <c r="AF5" s="38"/>
      <c r="AG5" s="38"/>
      <c r="AH5" s="38"/>
      <c r="AI5" s="38"/>
      <c r="AK5"/>
      <c r="AO5" s="11"/>
      <c r="AP5" s="11"/>
      <c r="AQ5" s="11"/>
    </row>
    <row r="6" spans="4:43" s="8" customFormat="1" ht="15.75">
      <c r="D6" s="38"/>
      <c r="E6" s="38"/>
      <c r="F6" s="38"/>
      <c r="G6" s="38"/>
      <c r="H6" s="38"/>
      <c r="I6" s="38"/>
      <c r="J6" s="38"/>
      <c r="K6" s="38"/>
      <c r="L6" s="38"/>
      <c r="M6" s="40"/>
      <c r="N6" s="40"/>
      <c r="O6" s="40"/>
      <c r="P6" s="38"/>
      <c r="Q6" s="41"/>
      <c r="R6" s="42"/>
      <c r="S6" s="41"/>
      <c r="T6" s="41"/>
      <c r="U6" s="38"/>
      <c r="V6" s="41"/>
      <c r="Z6" s="38"/>
      <c r="AA6" s="38"/>
      <c r="AB6" s="38"/>
      <c r="AC6" s="43"/>
      <c r="AD6" s="38"/>
      <c r="AE6" s="38"/>
      <c r="AF6" s="38"/>
      <c r="AG6" s="38"/>
      <c r="AH6" s="38"/>
      <c r="AI6" s="39"/>
      <c r="AK6"/>
      <c r="AO6" s="11"/>
      <c r="AP6" s="11"/>
      <c r="AQ6" s="11"/>
    </row>
    <row r="7" spans="17:37" s="8" customFormat="1" ht="15.75">
      <c r="Q7" s="12"/>
      <c r="V7" s="9"/>
      <c r="Z7" s="38"/>
      <c r="AA7" s="40"/>
      <c r="AB7" s="38"/>
      <c r="AK7"/>
    </row>
    <row r="8" ht="15.75">
      <c r="AA8" s="38"/>
    </row>
    <row r="9" ht="12.75">
      <c r="Q9" s="30"/>
    </row>
    <row r="10" ht="15.75">
      <c r="I10" s="1" t="s">
        <v>25</v>
      </c>
    </row>
    <row r="12" spans="31:33" ht="12.75">
      <c r="AE12" t="s">
        <v>6</v>
      </c>
      <c r="AF12" t="s">
        <v>7</v>
      </c>
      <c r="AG12" t="s">
        <v>9</v>
      </c>
    </row>
    <row r="13" spans="17:33" ht="12.75">
      <c r="Q13" s="7" t="s">
        <v>13</v>
      </c>
      <c r="R13" s="4" t="s">
        <v>34</v>
      </c>
      <c r="AA13" s="2"/>
      <c r="AB13" s="2"/>
      <c r="AC13" s="2"/>
      <c r="AD13" s="2"/>
      <c r="AE13" s="2" t="s">
        <v>22</v>
      </c>
      <c r="AF13" s="2" t="s">
        <v>22</v>
      </c>
      <c r="AG13" t="s">
        <v>4</v>
      </c>
    </row>
    <row r="14" spans="1:32" ht="13.5" thickBot="1">
      <c r="A14" t="s">
        <v>14</v>
      </c>
      <c r="AA14" s="2"/>
      <c r="AB14" s="2"/>
      <c r="AC14" s="2"/>
      <c r="AD14" s="2"/>
      <c r="AE14" s="2"/>
      <c r="AF14" s="2"/>
    </row>
    <row r="15" spans="1:33" ht="12.75">
      <c r="A15" s="22">
        <v>20.7</v>
      </c>
      <c r="C15" s="22"/>
      <c r="D15" s="5">
        <f>E15+110/1440</f>
        <v>0.7777777777777777</v>
      </c>
      <c r="E15" s="5">
        <f>F15+100/1440</f>
        <v>0.7013888888888888</v>
      </c>
      <c r="F15" s="5">
        <f>G15+100/1440</f>
        <v>0.6319444444444444</v>
      </c>
      <c r="G15" s="5">
        <f>H15+100/1440</f>
        <v>0.5625</v>
      </c>
      <c r="H15" s="5">
        <f>I15+100/1440</f>
        <v>0.4930555555555556</v>
      </c>
      <c r="I15" s="5">
        <v>0.4236111111111111</v>
      </c>
      <c r="J15" s="14" t="s">
        <v>5</v>
      </c>
      <c r="K15" s="5">
        <f>L15+93/1440</f>
        <v>0.3145833333333333</v>
      </c>
      <c r="L15" s="5">
        <v>0.25</v>
      </c>
      <c r="M15" s="5">
        <f>L15-32/1440</f>
        <v>0.22777777777777777</v>
      </c>
      <c r="Q15" s="20" t="s">
        <v>1</v>
      </c>
      <c r="R15" s="7">
        <v>10</v>
      </c>
      <c r="U15" s="2">
        <f aca="true" t="shared" si="0" ref="U15:AB15">U16+10/1440</f>
        <v>0.3125</v>
      </c>
      <c r="V15" s="2">
        <f t="shared" si="0"/>
        <v>0.3770833333333333</v>
      </c>
      <c r="W15" s="2"/>
      <c r="X15" s="2">
        <f t="shared" si="0"/>
        <v>0.4909722222222222</v>
      </c>
      <c r="Y15" s="2">
        <f t="shared" si="0"/>
        <v>0.5604166666666666</v>
      </c>
      <c r="Z15" s="2">
        <f t="shared" si="0"/>
        <v>0.629861111111111</v>
      </c>
      <c r="AA15" s="2">
        <f t="shared" si="0"/>
        <v>0.6993055555555554</v>
      </c>
      <c r="AB15" s="2">
        <f t="shared" si="0"/>
        <v>0.7687499999999998</v>
      </c>
      <c r="AE15" s="2">
        <f>J24-J16-M23-L15</f>
        <v>0.6874999999999993</v>
      </c>
      <c r="AF15" s="2">
        <f>Z17-M15-J16</f>
        <v>0.3368055555555555</v>
      </c>
      <c r="AG15" s="2">
        <f>J24+8/1440</f>
        <v>1.0118055555555552</v>
      </c>
    </row>
    <row r="16" spans="1:33" ht="13.5" thickBot="1">
      <c r="A16" s="22"/>
      <c r="B16" s="22">
        <v>338.7</v>
      </c>
      <c r="C16" s="22"/>
      <c r="D16" s="2">
        <f aca="true" t="shared" si="1" ref="D16:L16">D15+10/1440</f>
        <v>0.7847222222222221</v>
      </c>
      <c r="E16" s="2">
        <f t="shared" si="1"/>
        <v>0.7083333333333333</v>
      </c>
      <c r="F16" s="2">
        <f t="shared" si="1"/>
        <v>0.6388888888888888</v>
      </c>
      <c r="G16" s="2">
        <f t="shared" si="1"/>
        <v>0.5694444444444444</v>
      </c>
      <c r="H16" s="2">
        <f t="shared" si="1"/>
        <v>0.5</v>
      </c>
      <c r="I16" s="2">
        <f t="shared" si="1"/>
        <v>0.4305555555555555</v>
      </c>
      <c r="J16" s="15">
        <f>I15-V15</f>
        <v>0.04652777777777778</v>
      </c>
      <c r="K16" s="2">
        <f t="shared" si="1"/>
        <v>0.32152777777777775</v>
      </c>
      <c r="L16" s="2">
        <f t="shared" si="1"/>
        <v>0.2569444444444444</v>
      </c>
      <c r="M16" s="2"/>
      <c r="O16" s="7">
        <v>10</v>
      </c>
      <c r="P16" s="7">
        <v>10</v>
      </c>
      <c r="Q16" s="20" t="s">
        <v>0</v>
      </c>
      <c r="R16" s="7">
        <v>17</v>
      </c>
      <c r="U16" s="2">
        <f aca="true" t="shared" si="2" ref="U16:AB16">U17+17/1440</f>
        <v>0.3055555555555556</v>
      </c>
      <c r="V16" s="2">
        <f t="shared" si="2"/>
        <v>0.3701388888888889</v>
      </c>
      <c r="W16" s="2"/>
      <c r="X16" s="2">
        <f t="shared" si="2"/>
        <v>0.4840277777777778</v>
      </c>
      <c r="Y16" s="2">
        <f t="shared" si="2"/>
        <v>0.5534722222222221</v>
      </c>
      <c r="Z16" s="13">
        <f t="shared" si="2"/>
        <v>0.6229166666666666</v>
      </c>
      <c r="AA16" s="2">
        <f t="shared" si="2"/>
        <v>0.692361111111111</v>
      </c>
      <c r="AB16" s="2">
        <f t="shared" si="2"/>
        <v>0.7618055555555554</v>
      </c>
      <c r="AE16" s="2"/>
      <c r="AF16" s="2"/>
      <c r="AG16" s="2"/>
    </row>
    <row r="17" spans="1:33" ht="13.5" thickBot="1">
      <c r="A17" s="22"/>
      <c r="B17" s="23">
        <v>20.6</v>
      </c>
      <c r="C17" s="32"/>
      <c r="D17" s="2">
        <f aca="true" t="shared" si="3" ref="D17:L18">D16+17/1440</f>
        <v>0.7965277777777776</v>
      </c>
      <c r="E17" s="13">
        <f t="shared" si="3"/>
        <v>0.7201388888888888</v>
      </c>
      <c r="F17" s="13">
        <f t="shared" si="3"/>
        <v>0.6506944444444444</v>
      </c>
      <c r="G17" s="2">
        <f t="shared" si="3"/>
        <v>0.5812499999999999</v>
      </c>
      <c r="H17" s="2">
        <f t="shared" si="3"/>
        <v>0.5118055555555555</v>
      </c>
      <c r="I17" s="2">
        <f t="shared" si="3"/>
        <v>0.4423611111111111</v>
      </c>
      <c r="J17" s="2"/>
      <c r="K17" s="2">
        <f t="shared" si="3"/>
        <v>0.3333333333333333</v>
      </c>
      <c r="L17" s="2">
        <f t="shared" si="3"/>
        <v>0.26875</v>
      </c>
      <c r="M17" s="2"/>
      <c r="O17" s="7">
        <v>17</v>
      </c>
      <c r="P17" s="7">
        <v>17</v>
      </c>
      <c r="Q17" s="20" t="s">
        <v>10</v>
      </c>
      <c r="R17" s="7">
        <v>16</v>
      </c>
      <c r="U17" s="2">
        <f>U19+16/1440</f>
        <v>0.29375</v>
      </c>
      <c r="V17" s="2">
        <f>V19+16/1440</f>
        <v>0.35833333333333334</v>
      </c>
      <c r="W17" s="2"/>
      <c r="X17" s="2">
        <f>X19+16/1440</f>
        <v>0.4722222222222222</v>
      </c>
      <c r="Y17" s="2">
        <f>Y19+16/1440</f>
        <v>0.5416666666666666</v>
      </c>
      <c r="Z17" s="3">
        <f>Z19+16/1440</f>
        <v>0.611111111111111</v>
      </c>
      <c r="AA17" s="2">
        <f>AA19+16/1440</f>
        <v>0.6805555555555555</v>
      </c>
      <c r="AB17" s="2">
        <f>AB19+16/1440</f>
        <v>0.7499999999999999</v>
      </c>
      <c r="AE17" s="2"/>
      <c r="AF17" s="2">
        <f>AG15-M23-Z17</f>
        <v>0.37847222222222154</v>
      </c>
      <c r="AG17" s="2"/>
    </row>
    <row r="18" spans="1:33" ht="12.75">
      <c r="A18" s="22"/>
      <c r="B18" s="22">
        <f>SUM(B16:B17)</f>
        <v>359.3</v>
      </c>
      <c r="C18" s="22"/>
      <c r="D18" s="2">
        <f t="shared" si="3"/>
        <v>0.8083333333333331</v>
      </c>
      <c r="E18" s="2">
        <f t="shared" si="3"/>
        <v>0.7319444444444443</v>
      </c>
      <c r="F18" s="2">
        <f t="shared" si="3"/>
        <v>0.6624999999999999</v>
      </c>
      <c r="G18" s="2">
        <f t="shared" si="3"/>
        <v>0.5930555555555554</v>
      </c>
      <c r="H18" s="2">
        <f t="shared" si="3"/>
        <v>0.523611111111111</v>
      </c>
      <c r="I18" s="2">
        <f t="shared" si="3"/>
        <v>0.45416666666666666</v>
      </c>
      <c r="K18" s="27" t="s">
        <v>26</v>
      </c>
      <c r="L18" s="27" t="s">
        <v>26</v>
      </c>
      <c r="M18" s="2"/>
      <c r="O18" s="7">
        <v>17</v>
      </c>
      <c r="P18" s="7" t="s">
        <v>26</v>
      </c>
      <c r="Q18" s="20" t="s">
        <v>27</v>
      </c>
      <c r="AE18" s="2"/>
      <c r="AF18" s="2"/>
      <c r="AG18" s="2"/>
    </row>
    <row r="19" spans="1:33" ht="13.5" thickBot="1">
      <c r="A19" s="22"/>
      <c r="B19" s="22"/>
      <c r="C19" s="22"/>
      <c r="D19" s="2">
        <f aca="true" t="shared" si="4" ref="D19:I19">D18+5/1440</f>
        <v>0.8118055555555553</v>
      </c>
      <c r="E19" s="2">
        <f t="shared" si="4"/>
        <v>0.7354166666666665</v>
      </c>
      <c r="F19" s="2">
        <f t="shared" si="4"/>
        <v>0.6659722222222221</v>
      </c>
      <c r="G19" s="2">
        <f t="shared" si="4"/>
        <v>0.5965277777777777</v>
      </c>
      <c r="H19" s="2">
        <f t="shared" si="4"/>
        <v>0.5270833333333332</v>
      </c>
      <c r="I19" s="2">
        <f t="shared" si="4"/>
        <v>0.4576388888888889</v>
      </c>
      <c r="J19" s="2"/>
      <c r="K19" s="2">
        <f>K17+15/1440</f>
        <v>0.34375</v>
      </c>
      <c r="L19" s="2">
        <f>L17+15/1440</f>
        <v>0.2791666666666667</v>
      </c>
      <c r="M19" s="2"/>
      <c r="O19" s="21">
        <v>5</v>
      </c>
      <c r="P19" s="21">
        <v>15</v>
      </c>
      <c r="Q19" s="20" t="s">
        <v>16</v>
      </c>
      <c r="R19" s="21"/>
      <c r="T19" s="2"/>
      <c r="U19" s="5">
        <f>L19+5/1440</f>
        <v>0.2826388888888889</v>
      </c>
      <c r="V19" s="5">
        <f>U19+93/1440</f>
        <v>0.3472222222222222</v>
      </c>
      <c r="W19" s="5"/>
      <c r="X19" s="5">
        <f>I19+5/1440</f>
        <v>0.4611111111111111</v>
      </c>
      <c r="Y19" s="5">
        <f>X19+100/1440</f>
        <v>0.5305555555555556</v>
      </c>
      <c r="Z19" s="5">
        <f>Y19+100/1440</f>
        <v>0.6</v>
      </c>
      <c r="AA19" s="5">
        <f>Z19+100/1440</f>
        <v>0.6694444444444444</v>
      </c>
      <c r="AB19" s="5">
        <f>AA19+100/1440</f>
        <v>0.7388888888888888</v>
      </c>
      <c r="AE19" s="2"/>
      <c r="AF19" s="2"/>
      <c r="AG19" s="2"/>
    </row>
    <row r="20" spans="1:33" ht="12.75">
      <c r="A20" s="22"/>
      <c r="B20" s="22"/>
      <c r="C20" s="22"/>
      <c r="D20" s="22"/>
      <c r="E20" s="22"/>
      <c r="F20" s="2"/>
      <c r="G20" s="2"/>
      <c r="I20" s="2"/>
      <c r="J20" s="2"/>
      <c r="K20" s="2"/>
      <c r="L20" s="2"/>
      <c r="M20" s="2"/>
      <c r="N20" s="2"/>
      <c r="O20" s="7">
        <f>SUM(O15:O19)</f>
        <v>49</v>
      </c>
      <c r="P20" s="4">
        <f>SUM(P15:P19)</f>
        <v>42</v>
      </c>
      <c r="R20" s="4">
        <f>SUM(R15:R19)</f>
        <v>43</v>
      </c>
      <c r="T20" s="2"/>
      <c r="U20" s="2"/>
      <c r="V20" s="2"/>
      <c r="W20" s="2"/>
      <c r="X20" s="2"/>
      <c r="Y20" s="2"/>
      <c r="AE20" s="2"/>
      <c r="AF20" s="2"/>
      <c r="AG20" s="2"/>
    </row>
    <row r="21" spans="1:33" ht="13.5" thickBot="1">
      <c r="A21" s="22"/>
      <c r="B21" s="22"/>
      <c r="C21" s="22"/>
      <c r="D21" s="22"/>
      <c r="E21" s="22"/>
      <c r="F21" s="2"/>
      <c r="G21" s="2"/>
      <c r="H21" s="2"/>
      <c r="I21" s="2"/>
      <c r="J21" s="2"/>
      <c r="K21" s="2"/>
      <c r="L21" s="2"/>
      <c r="M21" s="2"/>
      <c r="O21" s="2"/>
      <c r="T21" s="2"/>
      <c r="U21" s="2"/>
      <c r="V21" s="2"/>
      <c r="W21" s="2"/>
      <c r="X21" s="2"/>
      <c r="Y21" s="2"/>
      <c r="AE21" s="2"/>
      <c r="AF21" s="2"/>
      <c r="AG21" s="2"/>
    </row>
    <row r="22" spans="6:33" ht="12.75">
      <c r="F22" s="5"/>
      <c r="G22" s="5"/>
      <c r="H22" s="5"/>
      <c r="I22" s="5"/>
      <c r="J22" s="5">
        <f>X22+3/1440</f>
        <v>0.9909722222222218</v>
      </c>
      <c r="K22" s="5">
        <f>W22+3/1440</f>
        <v>0.9291666666666665</v>
      </c>
      <c r="L22" s="5">
        <v>0.8673611111111111</v>
      </c>
      <c r="M22" s="14" t="s">
        <v>5</v>
      </c>
      <c r="O22" s="2"/>
      <c r="Q22" s="20" t="s">
        <v>1</v>
      </c>
      <c r="R22" s="7">
        <v>10</v>
      </c>
      <c r="T22" s="2"/>
      <c r="U22" s="2">
        <f>U23+10/1440</f>
        <v>0.8451388888888886</v>
      </c>
      <c r="V22" s="2"/>
      <c r="W22" s="2">
        <f>W23+10/1440</f>
        <v>0.9270833333333331</v>
      </c>
      <c r="X22" s="2">
        <f>X23+10/1440</f>
        <v>0.9888888888888885</v>
      </c>
      <c r="Z22" s="2"/>
      <c r="AA22" s="2"/>
      <c r="AB22" s="2"/>
      <c r="AC22" s="2"/>
      <c r="AD22" s="2"/>
      <c r="AF22" s="2"/>
      <c r="AG22" s="2"/>
    </row>
    <row r="23" spans="6:33" ht="13.5" thickBot="1">
      <c r="F23" s="2"/>
      <c r="G23" s="2"/>
      <c r="H23" s="2"/>
      <c r="I23" s="2"/>
      <c r="J23" s="2">
        <f>J22+8/1440</f>
        <v>0.9965277777777773</v>
      </c>
      <c r="K23" s="2">
        <f>K22+10/1440</f>
        <v>0.9361111111111109</v>
      </c>
      <c r="L23" s="2">
        <f>L22+10/1440</f>
        <v>0.8743055555555556</v>
      </c>
      <c r="M23" s="15">
        <f>L22-U22</f>
        <v>0.022222222222222587</v>
      </c>
      <c r="O23" s="7">
        <v>10</v>
      </c>
      <c r="P23" s="7">
        <v>10</v>
      </c>
      <c r="Q23" s="20" t="s">
        <v>0</v>
      </c>
      <c r="R23" s="7">
        <v>16</v>
      </c>
      <c r="T23" s="2"/>
      <c r="U23" s="2">
        <f>U24+17/1440</f>
        <v>0.8381944444444441</v>
      </c>
      <c r="V23" s="2"/>
      <c r="W23" s="2">
        <f>W24+16/1440</f>
        <v>0.9201388888888887</v>
      </c>
      <c r="X23" s="2">
        <f>X24+16/1440</f>
        <v>0.9819444444444441</v>
      </c>
      <c r="Y23" s="2"/>
      <c r="Z23" s="2"/>
      <c r="AA23" s="2"/>
      <c r="AB23" s="2"/>
      <c r="AC23" s="2"/>
      <c r="AD23" s="2"/>
      <c r="AE23" s="2"/>
      <c r="AF23" s="2"/>
      <c r="AG23" s="2"/>
    </row>
    <row r="24" spans="7:33" ht="12.75">
      <c r="G24" s="2"/>
      <c r="H24" s="2"/>
      <c r="I24" s="4" t="s">
        <v>12</v>
      </c>
      <c r="J24" s="2">
        <f>J23+14/1440</f>
        <v>1.0062499999999996</v>
      </c>
      <c r="K24" s="2">
        <f>K23+16/1440</f>
        <v>0.947222222222222</v>
      </c>
      <c r="L24" s="2">
        <f>L23+16/1440</f>
        <v>0.8854166666666666</v>
      </c>
      <c r="M24" s="2"/>
      <c r="O24" s="7">
        <v>16</v>
      </c>
      <c r="P24" s="7">
        <v>16</v>
      </c>
      <c r="Q24" s="20" t="s">
        <v>10</v>
      </c>
      <c r="R24" s="7">
        <v>15</v>
      </c>
      <c r="T24" s="2"/>
      <c r="U24" s="2">
        <f>U26+16/1440</f>
        <v>0.8263888888888886</v>
      </c>
      <c r="V24" s="2"/>
      <c r="W24" s="2">
        <f>W26+15/1440</f>
        <v>0.9090277777777777</v>
      </c>
      <c r="X24" s="2">
        <f>X26+15/1440</f>
        <v>0.970833333333333</v>
      </c>
      <c r="Y24" s="2"/>
      <c r="Z24" s="2"/>
      <c r="AA24" s="2"/>
      <c r="AB24" s="2"/>
      <c r="AC24" s="2"/>
      <c r="AD24" s="2"/>
      <c r="AE24" s="2"/>
      <c r="AF24" s="2"/>
      <c r="AG24" s="2"/>
    </row>
    <row r="25" spans="8:33" ht="12.75">
      <c r="H25" s="2"/>
      <c r="J25" s="27"/>
      <c r="K25" s="33" t="s">
        <v>26</v>
      </c>
      <c r="L25" s="33" t="s">
        <v>26</v>
      </c>
      <c r="M25" s="2"/>
      <c r="O25" s="7">
        <v>16</v>
      </c>
      <c r="P25" s="7" t="s">
        <v>26</v>
      </c>
      <c r="Q25" s="34" t="s">
        <v>27</v>
      </c>
      <c r="R25" s="35"/>
      <c r="T25" s="2"/>
      <c r="Y25" s="5"/>
      <c r="Z25" s="5"/>
      <c r="AA25" s="5"/>
      <c r="AB25" s="5"/>
      <c r="AC25" s="5"/>
      <c r="AD25" s="5"/>
      <c r="AE25" s="2"/>
      <c r="AF25" s="2"/>
      <c r="AG25" s="2"/>
    </row>
    <row r="26" spans="1:33" ht="13.5" thickBot="1">
      <c r="A26" s="22"/>
      <c r="B26" s="22"/>
      <c r="C26" s="22"/>
      <c r="D26" s="22"/>
      <c r="E26" s="22"/>
      <c r="F26" s="2"/>
      <c r="G26" s="2"/>
      <c r="K26" s="2">
        <f>K24+14/1440</f>
        <v>0.9569444444444442</v>
      </c>
      <c r="L26" s="2">
        <f>L24+14/1440</f>
        <v>0.8951388888888888</v>
      </c>
      <c r="M26" s="2"/>
      <c r="N26" s="2"/>
      <c r="O26" s="21">
        <v>5</v>
      </c>
      <c r="P26" s="21">
        <v>14</v>
      </c>
      <c r="Q26" s="34" t="s">
        <v>16</v>
      </c>
      <c r="R26" s="6"/>
      <c r="T26" s="2"/>
      <c r="U26" s="36">
        <f>D19+5/1440</f>
        <v>0.8152777777777775</v>
      </c>
      <c r="V26" s="5"/>
      <c r="W26" s="5">
        <f>L26+5/1440</f>
        <v>0.898611111111111</v>
      </c>
      <c r="X26" s="5">
        <f>K26+5/1440</f>
        <v>0.9604166666666664</v>
      </c>
      <c r="Y26" s="2"/>
      <c r="AE26" s="2"/>
      <c r="AF26" s="2"/>
      <c r="AG26" s="2"/>
    </row>
    <row r="27" spans="1:33" ht="12.75">
      <c r="A27" s="22"/>
      <c r="B27" s="22"/>
      <c r="C27" s="22"/>
      <c r="D27" s="22"/>
      <c r="E27" s="22"/>
      <c r="F27" s="2"/>
      <c r="G27" s="2"/>
      <c r="I27" s="2"/>
      <c r="J27" s="2"/>
      <c r="K27" s="2"/>
      <c r="L27" s="2"/>
      <c r="M27" s="2"/>
      <c r="N27" s="2"/>
      <c r="O27" s="7">
        <f>SUM(O23:O26)</f>
        <v>47</v>
      </c>
      <c r="P27" s="4">
        <f>SUM(P23:P26)</f>
        <v>40</v>
      </c>
      <c r="R27" s="4">
        <f>SUM(R22:R25)</f>
        <v>41</v>
      </c>
      <c r="T27" s="2"/>
      <c r="U27" s="2"/>
      <c r="V27" s="2"/>
      <c r="W27" s="2"/>
      <c r="X27" s="2"/>
      <c r="Y27" s="2"/>
      <c r="AE27" s="2"/>
      <c r="AF27" s="2"/>
      <c r="AG27" s="2"/>
    </row>
    <row r="28" spans="1:33" ht="12.75">
      <c r="A28" s="22"/>
      <c r="B28" s="22"/>
      <c r="C28" s="22"/>
      <c r="D28" s="22"/>
      <c r="E28" s="22"/>
      <c r="F28" s="2"/>
      <c r="G28" s="2"/>
      <c r="I28" s="2"/>
      <c r="J28" s="2"/>
      <c r="K28" s="2"/>
      <c r="L28" s="2"/>
      <c r="M28" s="2"/>
      <c r="N28" s="2"/>
      <c r="O28" s="2"/>
      <c r="T28" s="2"/>
      <c r="U28" s="2"/>
      <c r="V28" s="2"/>
      <c r="W28" s="2"/>
      <c r="X28" s="2"/>
      <c r="Y28" s="2"/>
      <c r="AE28" s="2"/>
      <c r="AF28" s="2"/>
      <c r="AG28" s="2"/>
    </row>
    <row r="29" spans="1:33" ht="13.5" thickBot="1">
      <c r="A29" s="22"/>
      <c r="B29" s="22"/>
      <c r="C29" s="22"/>
      <c r="D29" s="22"/>
      <c r="E29" s="22"/>
      <c r="F29" s="2"/>
      <c r="G29" s="2"/>
      <c r="I29" s="2"/>
      <c r="J29" s="2"/>
      <c r="K29" s="2"/>
      <c r="L29" s="2"/>
      <c r="M29" s="2"/>
      <c r="N29" s="2"/>
      <c r="O29" s="2"/>
      <c r="T29" s="2"/>
      <c r="U29" s="2"/>
      <c r="V29" s="2"/>
      <c r="W29" s="2"/>
      <c r="X29" s="2"/>
      <c r="Y29" s="2"/>
      <c r="AE29" s="2"/>
      <c r="AF29" s="2"/>
      <c r="AG29" s="2"/>
    </row>
    <row r="30" spans="1:33" ht="12.75">
      <c r="A30" s="22">
        <v>13</v>
      </c>
      <c r="B30" s="22"/>
      <c r="C30" s="22"/>
      <c r="D30" s="5"/>
      <c r="E30" s="5">
        <f>F30+100/1440</f>
        <v>0.7479166666666666</v>
      </c>
      <c r="F30" s="5">
        <f>G30+100/1440</f>
        <v>0.6784722222222221</v>
      </c>
      <c r="G30" s="5">
        <f>H30+100/1440</f>
        <v>0.6090277777777777</v>
      </c>
      <c r="H30" s="5">
        <v>0.5395833333333333</v>
      </c>
      <c r="I30" s="14" t="s">
        <v>5</v>
      </c>
      <c r="J30" s="5">
        <f>K30+93/1440</f>
        <v>0.4006944444444444</v>
      </c>
      <c r="K30" s="5">
        <f>L30+93/1440</f>
        <v>0.3361111111111111</v>
      </c>
      <c r="L30" s="5">
        <v>0.27152777777777776</v>
      </c>
      <c r="M30" s="5">
        <f>L30-32/1440</f>
        <v>0.24930555555555553</v>
      </c>
      <c r="P30" s="17"/>
      <c r="Q30" s="7" t="s">
        <v>2</v>
      </c>
      <c r="R30" s="4">
        <v>6.1</v>
      </c>
      <c r="U30" s="2">
        <f aca="true" t="shared" si="5" ref="U30:Z30">U31+10/1440</f>
        <v>0.33402777777777776</v>
      </c>
      <c r="V30" s="2">
        <f t="shared" si="5"/>
        <v>0.3986111111111111</v>
      </c>
      <c r="W30" s="2">
        <f t="shared" si="5"/>
        <v>0.46805555555555556</v>
      </c>
      <c r="X30" s="2"/>
      <c r="Y30" s="2">
        <f t="shared" si="5"/>
        <v>0.6069444444444442</v>
      </c>
      <c r="Z30" s="2">
        <f t="shared" si="5"/>
        <v>0.6763888888888886</v>
      </c>
      <c r="AA30" s="2">
        <f>AA31+10/1440</f>
        <v>0.745833333333333</v>
      </c>
      <c r="AE30" s="2">
        <f>E34-I31-L30</f>
        <v>0.4388888888888887</v>
      </c>
      <c r="AF30" s="2">
        <f>AG30-I31-M30</f>
        <v>0.4645833333333331</v>
      </c>
      <c r="AG30" s="2">
        <f>E34+5/1440</f>
        <v>0.7854166666666664</v>
      </c>
    </row>
    <row r="31" spans="1:33" ht="13.5" thickBot="1">
      <c r="A31" s="22"/>
      <c r="B31" s="22">
        <v>213.2</v>
      </c>
      <c r="C31" s="22"/>
      <c r="D31" s="2"/>
      <c r="E31" s="2">
        <f aca="true" t="shared" si="6" ref="E31:L31">E30+10/1440</f>
        <v>0.754861111111111</v>
      </c>
      <c r="F31" s="2">
        <f t="shared" si="6"/>
        <v>0.6854166666666666</v>
      </c>
      <c r="G31" s="2">
        <f t="shared" si="6"/>
        <v>0.6159722222222221</v>
      </c>
      <c r="H31" s="2">
        <f t="shared" si="6"/>
        <v>0.5465277777777777</v>
      </c>
      <c r="I31" s="15">
        <f>H30-W30</f>
        <v>0.07152777777777775</v>
      </c>
      <c r="J31" s="2">
        <f t="shared" si="6"/>
        <v>0.40763888888888883</v>
      </c>
      <c r="K31" s="2">
        <f t="shared" si="6"/>
        <v>0.3430555555555555</v>
      </c>
      <c r="L31" s="2">
        <f t="shared" si="6"/>
        <v>0.2784722222222222</v>
      </c>
      <c r="M31" s="2"/>
      <c r="O31" s="7">
        <v>6.1</v>
      </c>
      <c r="P31" s="17">
        <v>6.1</v>
      </c>
      <c r="Q31" s="7" t="s">
        <v>0</v>
      </c>
      <c r="R31" s="4">
        <v>5.8</v>
      </c>
      <c r="U31" s="2">
        <f aca="true" t="shared" si="7" ref="U31:Z31">U32+17/1440</f>
        <v>0.32708333333333334</v>
      </c>
      <c r="V31" s="2">
        <f t="shared" si="7"/>
        <v>0.39166666666666666</v>
      </c>
      <c r="W31" s="2">
        <f t="shared" si="7"/>
        <v>0.46111111111111114</v>
      </c>
      <c r="X31" s="2"/>
      <c r="Y31" s="2">
        <f t="shared" si="7"/>
        <v>0.5999999999999998</v>
      </c>
      <c r="Z31" s="2">
        <f t="shared" si="7"/>
        <v>0.6694444444444442</v>
      </c>
      <c r="AA31" s="2">
        <f>AA32+17/1440</f>
        <v>0.7388888888888886</v>
      </c>
      <c r="AE31" s="2"/>
      <c r="AF31" s="2"/>
      <c r="AG31" s="2"/>
    </row>
    <row r="32" spans="1:33" ht="13.5" thickBot="1">
      <c r="A32" s="22"/>
      <c r="B32" s="23">
        <v>19.2</v>
      </c>
      <c r="C32" s="32"/>
      <c r="D32" s="2"/>
      <c r="E32" s="2">
        <f aca="true" t="shared" si="8" ref="E32:H33">E31+17/1440</f>
        <v>0.7666666666666665</v>
      </c>
      <c r="F32" s="2">
        <f t="shared" si="8"/>
        <v>0.6972222222222221</v>
      </c>
      <c r="G32" s="2">
        <f t="shared" si="8"/>
        <v>0.6277777777777777</v>
      </c>
      <c r="H32" s="2">
        <f t="shared" si="8"/>
        <v>0.5583333333333332</v>
      </c>
      <c r="I32" s="2"/>
      <c r="J32" s="2">
        <f>J31+17/1440</f>
        <v>0.4194444444444444</v>
      </c>
      <c r="K32" s="2">
        <f>K31+17/1440</f>
        <v>0.35486111111111107</v>
      </c>
      <c r="L32" s="2">
        <f>L31+17/1440</f>
        <v>0.29027777777777775</v>
      </c>
      <c r="M32" s="2"/>
      <c r="O32" s="7">
        <v>5.8</v>
      </c>
      <c r="P32" s="17">
        <v>5.8</v>
      </c>
      <c r="Q32" s="7" t="s">
        <v>10</v>
      </c>
      <c r="R32" s="4">
        <v>4.3</v>
      </c>
      <c r="U32" s="2">
        <f>U34+16/1440</f>
        <v>0.31527777777777777</v>
      </c>
      <c r="V32" s="2">
        <f>V34+16/1440</f>
        <v>0.3798611111111111</v>
      </c>
      <c r="W32" s="2">
        <f>W34+16/1440</f>
        <v>0.44930555555555557</v>
      </c>
      <c r="X32" s="2"/>
      <c r="Y32" s="2">
        <f>Y34+16/1440</f>
        <v>0.5881944444444442</v>
      </c>
      <c r="Z32" s="2">
        <f>Z34+16/1440</f>
        <v>0.6576388888888887</v>
      </c>
      <c r="AA32" s="2">
        <f>AA34+16/1440</f>
        <v>0.7270833333333331</v>
      </c>
      <c r="AC32" s="2"/>
      <c r="AD32" s="2"/>
      <c r="AE32" s="2"/>
      <c r="AF32" s="2"/>
      <c r="AG32" s="2"/>
    </row>
    <row r="33" spans="1:33" ht="12.75">
      <c r="A33" s="22"/>
      <c r="B33" s="22">
        <f>SUM(B31:B32)</f>
        <v>232.39999999999998</v>
      </c>
      <c r="C33" s="22"/>
      <c r="D33" s="2"/>
      <c r="E33" s="2">
        <f t="shared" si="8"/>
        <v>0.778472222222222</v>
      </c>
      <c r="F33" s="2">
        <f t="shared" si="8"/>
        <v>0.7090277777777776</v>
      </c>
      <c r="G33" s="2">
        <f t="shared" si="8"/>
        <v>0.6395833333333332</v>
      </c>
      <c r="H33" s="2">
        <f t="shared" si="8"/>
        <v>0.5701388888888888</v>
      </c>
      <c r="J33" s="2">
        <f>J32+17/1440</f>
        <v>0.43124999999999997</v>
      </c>
      <c r="K33" s="27" t="s">
        <v>26</v>
      </c>
      <c r="L33" s="27" t="s">
        <v>26</v>
      </c>
      <c r="O33" s="7">
        <v>3.9</v>
      </c>
      <c r="P33" s="7" t="s">
        <v>26</v>
      </c>
      <c r="Q33" s="35" t="s">
        <v>27</v>
      </c>
      <c r="AF33" s="2"/>
      <c r="AG33" s="2"/>
    </row>
    <row r="34" spans="1:33" ht="13.5" thickBot="1">
      <c r="A34" s="22"/>
      <c r="B34" s="22"/>
      <c r="C34" s="22"/>
      <c r="D34" s="4" t="s">
        <v>12</v>
      </c>
      <c r="E34" s="2">
        <f>E33+5/1440</f>
        <v>0.7819444444444442</v>
      </c>
      <c r="F34" s="2">
        <f>F33+5/1440</f>
        <v>0.7124999999999998</v>
      </c>
      <c r="G34" s="2">
        <f>G33+5/1440</f>
        <v>0.6430555555555554</v>
      </c>
      <c r="H34" s="2">
        <f>H33+5/1440</f>
        <v>0.573611111111111</v>
      </c>
      <c r="I34" s="2"/>
      <c r="J34" s="2">
        <f>J33+5/1440</f>
        <v>0.4347222222222222</v>
      </c>
      <c r="K34" s="2">
        <f>K32+15/1440</f>
        <v>0.36527777777777776</v>
      </c>
      <c r="L34" s="2">
        <f>L32+15/1440</f>
        <v>0.30069444444444443</v>
      </c>
      <c r="M34" s="2"/>
      <c r="O34" s="21">
        <v>1</v>
      </c>
      <c r="P34" s="18">
        <v>4.1</v>
      </c>
      <c r="Q34" s="7" t="s">
        <v>16</v>
      </c>
      <c r="R34" s="6"/>
      <c r="U34" s="5">
        <f>L34+5/1440</f>
        <v>0.30416666666666664</v>
      </c>
      <c r="V34" s="5">
        <f>U34+93/1440</f>
        <v>0.36874999999999997</v>
      </c>
      <c r="W34" s="5">
        <f>V34+100/1440</f>
        <v>0.43819444444444444</v>
      </c>
      <c r="X34" s="5"/>
      <c r="Y34" s="5">
        <f>H34+5/1440</f>
        <v>0.5770833333333332</v>
      </c>
      <c r="Z34" s="5">
        <f>Y34+100/1440</f>
        <v>0.6465277777777776</v>
      </c>
      <c r="AA34" s="5">
        <f>Z34+100/1440</f>
        <v>0.715972222222222</v>
      </c>
      <c r="AC34" s="5"/>
      <c r="AD34" s="5"/>
      <c r="AE34" s="2"/>
      <c r="AF34" s="2"/>
      <c r="AG34" s="2"/>
    </row>
    <row r="35" spans="1:33" ht="12.75">
      <c r="A35" s="22"/>
      <c r="B35" s="22"/>
      <c r="C35" s="22"/>
      <c r="D35" s="2"/>
      <c r="E35" s="2"/>
      <c r="F35" s="2"/>
      <c r="G35" s="2"/>
      <c r="H35" s="2"/>
      <c r="J35" s="2"/>
      <c r="K35" s="2"/>
      <c r="L35" s="2"/>
      <c r="M35" s="2"/>
      <c r="O35" s="17">
        <f>SUM(O30:O34)</f>
        <v>16.799999999999997</v>
      </c>
      <c r="P35" s="17">
        <f>SUM(P30:P34)</f>
        <v>15.999999999999998</v>
      </c>
      <c r="R35" s="17">
        <f>SUM(R30:R34)</f>
        <v>16.2</v>
      </c>
      <c r="T35" s="2"/>
      <c r="U35" s="2"/>
      <c r="V35" s="2"/>
      <c r="W35" s="2"/>
      <c r="X35" s="2"/>
      <c r="Y35" s="2"/>
      <c r="AA35" s="2"/>
      <c r="AB35" s="2"/>
      <c r="AC35" s="2"/>
      <c r="AD35" s="2"/>
      <c r="AE35" s="2"/>
      <c r="AF35" s="2"/>
      <c r="AG35" s="2"/>
    </row>
    <row r="36" spans="1:33" ht="12.75">
      <c r="A36" s="22"/>
      <c r="B36" s="22"/>
      <c r="C36" s="22"/>
      <c r="D36" s="2"/>
      <c r="E36" s="2"/>
      <c r="F36" s="2"/>
      <c r="G36" s="2"/>
      <c r="H36" s="2"/>
      <c r="J36" s="2"/>
      <c r="K36" s="2"/>
      <c r="L36" s="2"/>
      <c r="M36" s="2"/>
      <c r="P36" s="5"/>
      <c r="T36" s="2"/>
      <c r="U36" s="2"/>
      <c r="V36" s="2"/>
      <c r="W36" s="2"/>
      <c r="X36" s="2"/>
      <c r="Y36" s="2"/>
      <c r="AA36" s="2"/>
      <c r="AB36" s="2"/>
      <c r="AC36" s="2"/>
      <c r="AD36" s="2"/>
      <c r="AE36" s="2"/>
      <c r="AF36" s="2"/>
      <c r="AG36" s="2"/>
    </row>
    <row r="37" spans="1:33" ht="13.5" thickBot="1">
      <c r="A37" s="22"/>
      <c r="B37" s="22"/>
      <c r="C37" s="22"/>
      <c r="D37" s="2"/>
      <c r="E37" s="2"/>
      <c r="F37" s="2"/>
      <c r="G37" s="2"/>
      <c r="H37" s="2"/>
      <c r="J37" s="2"/>
      <c r="K37" s="2"/>
      <c r="L37" s="2"/>
      <c r="M37" s="2"/>
      <c r="P37" s="5"/>
      <c r="T37" s="2"/>
      <c r="U37" s="2"/>
      <c r="V37" s="2"/>
      <c r="W37" s="2"/>
      <c r="X37" s="2"/>
      <c r="Y37" s="2"/>
      <c r="AA37" s="2"/>
      <c r="AB37" s="2"/>
      <c r="AC37" s="2"/>
      <c r="AD37" s="2"/>
      <c r="AE37" s="2"/>
      <c r="AF37" s="2"/>
      <c r="AG37" s="2"/>
    </row>
    <row r="38" spans="1:33" ht="12.75">
      <c r="A38" s="22">
        <f>10+10</f>
        <v>20</v>
      </c>
      <c r="B38" s="22"/>
      <c r="E38" s="5">
        <f>F38+100/1440</f>
        <v>0.7249999999999999</v>
      </c>
      <c r="F38" s="5">
        <f>G38+100/1440</f>
        <v>0.6555555555555554</v>
      </c>
      <c r="G38" s="5">
        <f>H38+100/1440</f>
        <v>0.586111111111111</v>
      </c>
      <c r="H38" s="5">
        <f>I38+100/1440</f>
        <v>0.5166666666666666</v>
      </c>
      <c r="I38" s="5">
        <v>0.4472222222222222</v>
      </c>
      <c r="J38" s="14" t="s">
        <v>5</v>
      </c>
      <c r="K38" s="5">
        <f>L38+93/1440</f>
        <v>0.3576388888888889</v>
      </c>
      <c r="L38" s="5">
        <v>0.29305555555555557</v>
      </c>
      <c r="M38" s="5"/>
      <c r="Q38" s="20" t="s">
        <v>3</v>
      </c>
      <c r="T38" s="2">
        <f aca="true" t="shared" si="9" ref="T38:AB38">T39+10/1440</f>
        <v>0.29097222222222224</v>
      </c>
      <c r="U38" s="2">
        <f t="shared" si="9"/>
        <v>0.35555555555555557</v>
      </c>
      <c r="V38" s="2">
        <f t="shared" si="9"/>
        <v>0.4236111111111111</v>
      </c>
      <c r="W38" s="2"/>
      <c r="X38" s="2">
        <f t="shared" si="9"/>
        <v>0.5145833333333333</v>
      </c>
      <c r="Y38" s="2">
        <f t="shared" si="9"/>
        <v>0.5840277777777776</v>
      </c>
      <c r="Z38" s="2">
        <f t="shared" si="9"/>
        <v>0.653472222222222</v>
      </c>
      <c r="AA38" s="2">
        <f t="shared" si="9"/>
        <v>0.7229166666666663</v>
      </c>
      <c r="AB38" s="2">
        <f t="shared" si="9"/>
        <v>0.7923611111111107</v>
      </c>
      <c r="AE38" s="2">
        <f>J49-M46-J39-T42</f>
        <v>0.6659722222222213</v>
      </c>
      <c r="AF38" s="2">
        <f>Z40-J39-S42</f>
        <v>0.353472222222222</v>
      </c>
      <c r="AG38" s="2">
        <f>J49+5/1440</f>
        <v>0.9909722222222216</v>
      </c>
    </row>
    <row r="39" spans="1:33" ht="13.5" thickBot="1">
      <c r="A39" s="22"/>
      <c r="B39" s="22">
        <f>6*16.8+4*16+10*16.2</f>
        <v>326.8</v>
      </c>
      <c r="E39" s="2">
        <f aca="true" t="shared" si="10" ref="E39:L39">E38+10/1440</f>
        <v>0.7319444444444443</v>
      </c>
      <c r="F39" s="2">
        <f t="shared" si="10"/>
        <v>0.6624999999999999</v>
      </c>
      <c r="G39" s="2">
        <f t="shared" si="10"/>
        <v>0.5930555555555554</v>
      </c>
      <c r="H39" s="2">
        <f t="shared" si="10"/>
        <v>0.523611111111111</v>
      </c>
      <c r="I39" s="2">
        <f t="shared" si="10"/>
        <v>0.4541666666666666</v>
      </c>
      <c r="J39" s="15">
        <f>I38-V38</f>
        <v>0.023611111111111083</v>
      </c>
      <c r="K39" s="2">
        <f t="shared" si="10"/>
        <v>0.3645833333333333</v>
      </c>
      <c r="L39" s="2">
        <f t="shared" si="10"/>
        <v>0.3</v>
      </c>
      <c r="M39" s="2"/>
      <c r="Q39" s="20" t="s">
        <v>0</v>
      </c>
      <c r="T39" s="2">
        <f aca="true" t="shared" si="11" ref="T39:AB39">T40+17/1440</f>
        <v>0.2840277777777778</v>
      </c>
      <c r="U39" s="2">
        <f t="shared" si="11"/>
        <v>0.34861111111111115</v>
      </c>
      <c r="V39" s="2">
        <f t="shared" si="11"/>
        <v>0.4166666666666667</v>
      </c>
      <c r="W39" s="2"/>
      <c r="X39" s="2">
        <f t="shared" si="11"/>
        <v>0.5076388888888889</v>
      </c>
      <c r="Y39" s="2">
        <f t="shared" si="11"/>
        <v>0.5770833333333332</v>
      </c>
      <c r="Z39" s="2">
        <f t="shared" si="11"/>
        <v>0.6465277777777776</v>
      </c>
      <c r="AA39" s="2">
        <f t="shared" si="11"/>
        <v>0.7159722222222219</v>
      </c>
      <c r="AB39" s="2">
        <f t="shared" si="11"/>
        <v>0.7854166666666663</v>
      </c>
      <c r="AE39" s="2"/>
      <c r="AG39" s="2"/>
    </row>
    <row r="40" spans="1:33" ht="13.5" thickBot="1">
      <c r="A40" s="22"/>
      <c r="B40" s="23">
        <v>6</v>
      </c>
      <c r="E40" s="2">
        <f aca="true" t="shared" si="12" ref="E40:K40">E39+17/1440</f>
        <v>0.7437499999999998</v>
      </c>
      <c r="F40" s="2">
        <f t="shared" si="12"/>
        <v>0.6743055555555554</v>
      </c>
      <c r="G40" s="13">
        <f t="shared" si="12"/>
        <v>0.604861111111111</v>
      </c>
      <c r="H40" s="2">
        <f t="shared" si="12"/>
        <v>0.5354166666666665</v>
      </c>
      <c r="I40" s="2">
        <f t="shared" si="12"/>
        <v>0.4659722222222222</v>
      </c>
      <c r="J40" s="2"/>
      <c r="K40" s="2">
        <f t="shared" si="12"/>
        <v>0.3763888888888889</v>
      </c>
      <c r="L40" s="2">
        <f>L39+17/1440</f>
        <v>0.31180555555555556</v>
      </c>
      <c r="M40" s="2"/>
      <c r="Q40" s="20" t="s">
        <v>10</v>
      </c>
      <c r="T40" s="2">
        <f>T42+16/1440</f>
        <v>0.27222222222222225</v>
      </c>
      <c r="U40" s="2">
        <f>U42+16/1440</f>
        <v>0.3368055555555556</v>
      </c>
      <c r="V40" s="2">
        <f>V42+16/1440</f>
        <v>0.4048611111111111</v>
      </c>
      <c r="W40" s="2"/>
      <c r="X40" s="2">
        <f>X42+16/1440</f>
        <v>0.4958333333333333</v>
      </c>
      <c r="Y40" s="2">
        <f>Y42+16/1440</f>
        <v>0.5652777777777777</v>
      </c>
      <c r="Z40" s="3">
        <f>Z42+16/1440</f>
        <v>0.6347222222222221</v>
      </c>
      <c r="AA40" s="2">
        <f>AA42+16/1440</f>
        <v>0.7041666666666664</v>
      </c>
      <c r="AB40" s="2">
        <f>AB42+16/1440</f>
        <v>0.7736111111111108</v>
      </c>
      <c r="AE40" s="2"/>
      <c r="AF40" s="2">
        <f>AG38-Z40-M46</f>
        <v>0.31944444444444364</v>
      </c>
      <c r="AG40" s="2"/>
    </row>
    <row r="41" spans="1:33" ht="12.75">
      <c r="A41" s="22"/>
      <c r="B41" s="22">
        <f>SUM(B39:B40)</f>
        <v>332.8</v>
      </c>
      <c r="E41" s="2">
        <f>E40+17/1440</f>
        <v>0.7555555555555553</v>
      </c>
      <c r="F41" s="2">
        <f>F40+17/1440</f>
        <v>0.6861111111111109</v>
      </c>
      <c r="G41" s="13">
        <f>G40+17/1440</f>
        <v>0.6166666666666665</v>
      </c>
      <c r="H41" s="2">
        <f>H40+17/1440</f>
        <v>0.547222222222222</v>
      </c>
      <c r="I41" s="2">
        <f>I40+17/1440</f>
        <v>0.47777777777777775</v>
      </c>
      <c r="K41" s="2">
        <f>K40+17/1440</f>
        <v>0.38819444444444445</v>
      </c>
      <c r="L41" s="27" t="s">
        <v>26</v>
      </c>
      <c r="Q41" s="34" t="s">
        <v>27</v>
      </c>
      <c r="AE41" s="2"/>
      <c r="AF41" s="2"/>
      <c r="AG41" s="2"/>
    </row>
    <row r="42" spans="1:33" ht="12.75">
      <c r="A42" s="22"/>
      <c r="B42" s="22"/>
      <c r="E42" s="2">
        <f>E41+5/1440</f>
        <v>0.7590277777777775</v>
      </c>
      <c r="F42" s="2">
        <f>F41+5/1440</f>
        <v>0.6895833333333331</v>
      </c>
      <c r="G42" s="2">
        <f>G41+5/1440</f>
        <v>0.6201388888888887</v>
      </c>
      <c r="H42" s="2">
        <f>H41+5/1440</f>
        <v>0.5506944444444443</v>
      </c>
      <c r="I42" s="2">
        <f>I41+5/1440</f>
        <v>0.48124999999999996</v>
      </c>
      <c r="J42" s="2"/>
      <c r="K42" s="2">
        <f>K41+5/1440</f>
        <v>0.39166666666666666</v>
      </c>
      <c r="L42" s="2">
        <f>L40+15/1440</f>
        <v>0.32222222222222224</v>
      </c>
      <c r="M42" s="2"/>
      <c r="Q42" s="20" t="s">
        <v>16</v>
      </c>
      <c r="S42" s="5">
        <f>T42-5/1440</f>
        <v>0.2576388888888889</v>
      </c>
      <c r="T42" s="5">
        <f>U42-93/1440</f>
        <v>0.2611111111111111</v>
      </c>
      <c r="U42" s="5">
        <f>L42+5/1440</f>
        <v>0.32569444444444445</v>
      </c>
      <c r="V42" s="5">
        <f>U42+98/1440</f>
        <v>0.39375</v>
      </c>
      <c r="W42" s="5"/>
      <c r="X42" s="5">
        <f>I42+5/1440</f>
        <v>0.48472222222222217</v>
      </c>
      <c r="Y42" s="5">
        <f>X42+100/1440</f>
        <v>0.5541666666666666</v>
      </c>
      <c r="Z42" s="5">
        <f>Y42+100/1440</f>
        <v>0.623611111111111</v>
      </c>
      <c r="AA42" s="5">
        <f>F42+5/1440</f>
        <v>0.6930555555555553</v>
      </c>
      <c r="AB42" s="5">
        <f>AA42+100/1440</f>
        <v>0.7624999999999997</v>
      </c>
      <c r="AE42" s="5"/>
      <c r="AF42" s="2"/>
      <c r="AG42" s="2"/>
    </row>
    <row r="43" spans="1:33" ht="12.75">
      <c r="A43" s="22"/>
      <c r="B43" s="22"/>
      <c r="C43" s="22"/>
      <c r="D43" s="22"/>
      <c r="E43" s="22"/>
      <c r="F43" s="2"/>
      <c r="G43" s="2"/>
      <c r="H43" s="2"/>
      <c r="I43" s="2"/>
      <c r="J43" s="2"/>
      <c r="K43" s="2"/>
      <c r="L43" s="2"/>
      <c r="M43" s="2"/>
      <c r="N43" s="2"/>
      <c r="O43" s="2"/>
      <c r="S43" s="5"/>
      <c r="T43" s="5"/>
      <c r="U43" s="5"/>
      <c r="V43" s="5"/>
      <c r="W43" s="5"/>
      <c r="X43" s="5"/>
      <c r="Y43" s="5"/>
      <c r="Z43" s="5"/>
      <c r="AA43" s="5"/>
      <c r="AB43" s="5"/>
      <c r="AE43" s="2"/>
      <c r="AF43" s="2"/>
      <c r="AG43" s="2"/>
    </row>
    <row r="44" spans="1:33" ht="13.5" thickBot="1">
      <c r="A44" s="22"/>
      <c r="B44" s="22"/>
      <c r="C44" s="22"/>
      <c r="D44" s="22"/>
      <c r="E44" s="22"/>
      <c r="F44" s="2"/>
      <c r="G44" s="2"/>
      <c r="H44" s="2"/>
      <c r="I44" s="2"/>
      <c r="J44" s="2"/>
      <c r="L44" s="2"/>
      <c r="M44" s="2"/>
      <c r="N44" s="2"/>
      <c r="O44" s="2"/>
      <c r="T44" s="2"/>
      <c r="U44" s="2"/>
      <c r="V44" s="2"/>
      <c r="W44" s="2"/>
      <c r="X44" s="2"/>
      <c r="Y44" s="2"/>
      <c r="AA44" s="2"/>
      <c r="AB44" s="2"/>
      <c r="AC44" s="2"/>
      <c r="AD44" s="2"/>
      <c r="AG44" s="2"/>
    </row>
    <row r="45" spans="1:33" ht="13.5" thickBot="1">
      <c r="A45" s="22"/>
      <c r="B45" s="22"/>
      <c r="C45" s="22"/>
      <c r="D45" s="22"/>
      <c r="E45" s="22"/>
      <c r="F45" s="2"/>
      <c r="G45" s="2"/>
      <c r="I45" s="22"/>
      <c r="J45" s="5">
        <f>V45+3/1440</f>
        <v>0.9597222222222217</v>
      </c>
      <c r="K45" s="5">
        <f>U45+13/1440</f>
        <v>0.8979166666666664</v>
      </c>
      <c r="L45" s="5">
        <v>0.8291666666666666</v>
      </c>
      <c r="M45" s="14" t="s">
        <v>5</v>
      </c>
      <c r="N45" s="2"/>
      <c r="O45" s="2"/>
      <c r="Q45" s="20" t="s">
        <v>3</v>
      </c>
      <c r="U45" s="2">
        <f>U46+10/1440</f>
        <v>0.8888888888888886</v>
      </c>
      <c r="V45" s="2">
        <f>V46+10/1440</f>
        <v>0.9576388888888884</v>
      </c>
      <c r="W45" s="2"/>
      <c r="X45" s="2"/>
      <c r="Y45" s="2"/>
      <c r="AA45" s="2"/>
      <c r="AB45" s="2"/>
      <c r="AC45" s="2"/>
      <c r="AD45" s="2"/>
      <c r="AE45" s="19">
        <f>SUM(AE15:AE41)</f>
        <v>1.7923611111111093</v>
      </c>
      <c r="AF45" s="19">
        <f>SUM(AF15:AF41)</f>
        <v>1.8527777777777756</v>
      </c>
      <c r="AG45" s="2"/>
    </row>
    <row r="46" spans="1:35" ht="13.5" thickBot="1">
      <c r="A46" s="22"/>
      <c r="B46" s="22"/>
      <c r="C46" s="22"/>
      <c r="D46" s="22"/>
      <c r="E46" s="22"/>
      <c r="F46" s="2"/>
      <c r="G46" s="2"/>
      <c r="I46" s="22"/>
      <c r="J46" s="2">
        <f>J45+10/1440</f>
        <v>0.9666666666666661</v>
      </c>
      <c r="K46" s="2">
        <f>K45+10/1440</f>
        <v>0.9048611111111108</v>
      </c>
      <c r="L46" s="2">
        <f>L45+10/1440</f>
        <v>0.836111111111111</v>
      </c>
      <c r="M46" s="15">
        <f>L45-AB38</f>
        <v>0.03680555555555587</v>
      </c>
      <c r="N46" s="2"/>
      <c r="O46" s="2"/>
      <c r="P46" s="5"/>
      <c r="Q46" s="20" t="s">
        <v>0</v>
      </c>
      <c r="U46" s="2">
        <f>U47+16/1440</f>
        <v>0.8819444444444442</v>
      </c>
      <c r="V46" s="2">
        <f>V47+16/1440</f>
        <v>0.950694444444444</v>
      </c>
      <c r="W46" s="2"/>
      <c r="AI46" s="2"/>
    </row>
    <row r="47" spans="2:35" ht="12.75">
      <c r="B47" s="17"/>
      <c r="C47" s="2"/>
      <c r="D47" s="2"/>
      <c r="E47" s="2"/>
      <c r="F47" s="5"/>
      <c r="I47" s="32"/>
      <c r="J47" s="2">
        <f>J46+16/1440</f>
        <v>0.9777777777777772</v>
      </c>
      <c r="K47" s="2">
        <f>K46+16/1440</f>
        <v>0.9159722222222219</v>
      </c>
      <c r="L47" s="2">
        <f>L46+16/1440</f>
        <v>0.8472222222222221</v>
      </c>
      <c r="O47" s="2"/>
      <c r="P47" s="5"/>
      <c r="Q47" s="20" t="s">
        <v>10</v>
      </c>
      <c r="U47" s="2">
        <f>U49+15/1440</f>
        <v>0.8708333333333331</v>
      </c>
      <c r="V47" s="2">
        <f>V49+15/1440</f>
        <v>0.9395833333333329</v>
      </c>
      <c r="AI47" s="2"/>
    </row>
    <row r="48" spans="2:35" ht="12.75">
      <c r="B48" s="22"/>
      <c r="I48" s="22"/>
      <c r="J48" s="33" t="s">
        <v>26</v>
      </c>
      <c r="K48" s="33" t="s">
        <v>26</v>
      </c>
      <c r="L48" s="33" t="s">
        <v>26</v>
      </c>
      <c r="O48" s="2"/>
      <c r="P48" s="5"/>
      <c r="Q48" s="34" t="s">
        <v>27</v>
      </c>
      <c r="AI48" s="2"/>
    </row>
    <row r="49" spans="2:35" ht="12.75">
      <c r="B49" s="4"/>
      <c r="F49" s="4"/>
      <c r="I49" s="4" t="s">
        <v>12</v>
      </c>
      <c r="J49" s="2">
        <f>J47+14/1440</f>
        <v>0.9874999999999994</v>
      </c>
      <c r="K49" s="2">
        <f>K47+14/1440</f>
        <v>0.925694444444444</v>
      </c>
      <c r="L49" s="2">
        <f>L47+14/1440</f>
        <v>0.8569444444444443</v>
      </c>
      <c r="O49" s="2"/>
      <c r="P49" s="5"/>
      <c r="Q49" s="20" t="s">
        <v>16</v>
      </c>
      <c r="U49" s="5">
        <f>L49+5/1440</f>
        <v>0.8604166666666665</v>
      </c>
      <c r="V49" s="5">
        <f>K49+5/1440</f>
        <v>0.9291666666666663</v>
      </c>
      <c r="AI49" s="2"/>
    </row>
    <row r="50" spans="6:35" ht="12.75">
      <c r="F50" s="27"/>
      <c r="I50" s="2"/>
      <c r="J50" s="2"/>
      <c r="O50" s="2"/>
      <c r="P50" s="5"/>
      <c r="T50" s="2"/>
      <c r="AH50" s="25"/>
      <c r="AI50" s="2"/>
    </row>
    <row r="51" spans="6:35" ht="12.75">
      <c r="F51" s="27"/>
      <c r="I51" s="2"/>
      <c r="J51" s="2"/>
      <c r="O51" s="2"/>
      <c r="P51" s="5"/>
      <c r="T51" s="2"/>
      <c r="AC51" s="4"/>
      <c r="AG51" s="24"/>
      <c r="AH51" s="25"/>
      <c r="AI51" s="2"/>
    </row>
    <row r="52" spans="6:35" ht="12.75">
      <c r="F52" s="27"/>
      <c r="I52" s="2"/>
      <c r="J52" s="2"/>
      <c r="Q52" s="4" t="s">
        <v>11</v>
      </c>
      <c r="R52" s="17">
        <f>SUM(A15:A40)</f>
        <v>53.7</v>
      </c>
      <c r="T52" s="2"/>
      <c r="AI52" s="2"/>
    </row>
    <row r="53" ht="12.75">
      <c r="S53" s="17"/>
    </row>
    <row r="54" spans="2:9" ht="12.75">
      <c r="B54" s="4"/>
      <c r="H54" s="4"/>
      <c r="I54" s="4"/>
    </row>
    <row r="55" spans="8:9" ht="12.75">
      <c r="H55" s="27"/>
      <c r="I55" s="37"/>
    </row>
    <row r="56" spans="8:9" ht="12.75">
      <c r="H56" s="27"/>
      <c r="I56" s="37"/>
    </row>
    <row r="57" spans="8:9" ht="12.75">
      <c r="H57" s="37"/>
      <c r="I57" s="27"/>
    </row>
    <row r="58" ht="12.75">
      <c r="H58" s="37"/>
    </row>
    <row r="66" spans="10:11" ht="12.75">
      <c r="J66" s="27"/>
      <c r="K66" s="27"/>
    </row>
    <row r="67" spans="10:11" ht="12.75">
      <c r="J67" s="27"/>
      <c r="K67" s="27"/>
    </row>
    <row r="68" spans="10:11" ht="12.75">
      <c r="J68" s="27"/>
      <c r="K68" s="27"/>
    </row>
    <row r="69" spans="10:11" ht="12.75">
      <c r="J69" s="27"/>
      <c r="K69" s="27"/>
    </row>
  </sheetData>
  <sheetProtection/>
  <mergeCells count="1">
    <mergeCell ref="D3:F3"/>
  </mergeCells>
  <printOptions gridLines="1"/>
  <pageMargins left="0" right="0" top="0" bottom="0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Berlov</dc:creator>
  <cp:keywords/>
  <dc:description/>
  <cp:lastModifiedBy>Соколова</cp:lastModifiedBy>
  <cp:lastPrinted>2015-12-07T12:55:44Z</cp:lastPrinted>
  <dcterms:created xsi:type="dcterms:W3CDTF">2007-01-18T11:02:26Z</dcterms:created>
  <dcterms:modified xsi:type="dcterms:W3CDTF">2016-12-16T07:39:56Z</dcterms:modified>
  <cp:category/>
  <cp:version/>
  <cp:contentType/>
  <cp:contentStatus/>
</cp:coreProperties>
</file>